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 defaultThemeVersion="124226"/>
  <xr:revisionPtr revIDLastSave="0" documentId="13_ncr:1_{3BE00EBD-5A3C-4463-945F-2FF674AA4B97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Realizační tým_ZoR" sheetId="6" r:id="rId1"/>
    <sheet name="Fond pracovni doby" sheetId="7" state="hidden" r:id="rId2"/>
  </sheets>
  <externalReferences>
    <externalReference r:id="rId3"/>
  </externalReferences>
  <definedNames>
    <definedName name="_xlnm._FilterDatabase" localSheetId="0" hidden="1">'Realizační tým_ZoR'!$A$7:$R$87</definedName>
  </definedNames>
  <calcPr calcId="191029"/>
</workbook>
</file>

<file path=xl/calcChain.xml><?xml version="1.0" encoding="utf-8"?>
<calcChain xmlns="http://schemas.openxmlformats.org/spreadsheetml/2006/main">
  <c r="M72" i="6" l="1"/>
  <c r="N72" i="6"/>
  <c r="M73" i="6"/>
  <c r="O73" i="6" s="1"/>
  <c r="N73" i="6"/>
  <c r="M74" i="6"/>
  <c r="O74" i="6" s="1"/>
  <c r="N74" i="6"/>
  <c r="M75" i="6"/>
  <c r="O75" i="6" s="1"/>
  <c r="N75" i="6"/>
  <c r="M76" i="6"/>
  <c r="O76" i="6" s="1"/>
  <c r="N76" i="6"/>
  <c r="M77" i="6"/>
  <c r="O77" i="6" s="1"/>
  <c r="N77" i="6"/>
  <c r="M78" i="6"/>
  <c r="I78" i="6" s="1"/>
  <c r="N78" i="6"/>
  <c r="M79" i="6"/>
  <c r="O79" i="6" s="1"/>
  <c r="N79" i="6"/>
  <c r="M80" i="6"/>
  <c r="O80" i="6" s="1"/>
  <c r="N80" i="6"/>
  <c r="M81" i="6"/>
  <c r="N81" i="6"/>
  <c r="M82" i="6"/>
  <c r="I82" i="6" s="1"/>
  <c r="N82" i="6"/>
  <c r="M83" i="6"/>
  <c r="O83" i="6" s="1"/>
  <c r="N83" i="6"/>
  <c r="M84" i="6"/>
  <c r="I84" i="6" s="1"/>
  <c r="N84" i="6"/>
  <c r="I77" i="6"/>
  <c r="G77" i="6"/>
  <c r="O81" i="6" l="1"/>
  <c r="I81" i="6"/>
  <c r="I74" i="6"/>
  <c r="O72" i="6"/>
  <c r="I72" i="6"/>
  <c r="G74" i="6"/>
  <c r="I76" i="6"/>
  <c r="G80" i="6"/>
  <c r="I80" i="6"/>
  <c r="I75" i="6"/>
  <c r="G78" i="6"/>
  <c r="G75" i="6"/>
  <c r="G83" i="6"/>
  <c r="G79" i="6"/>
  <c r="G81" i="6"/>
  <c r="I79" i="6"/>
  <c r="G84" i="6"/>
  <c r="O84" i="6"/>
  <c r="I83" i="6"/>
  <c r="O78" i="6"/>
  <c r="G82" i="6"/>
  <c r="O82" i="6"/>
  <c r="G73" i="6"/>
  <c r="I73" i="6"/>
  <c r="G72" i="6"/>
  <c r="M59" i="6"/>
  <c r="N59" i="6"/>
  <c r="M60" i="6"/>
  <c r="O60" i="6" s="1"/>
  <c r="N60" i="6"/>
  <c r="M61" i="6"/>
  <c r="O61" i="6" s="1"/>
  <c r="N61" i="6"/>
  <c r="M62" i="6"/>
  <c r="O62" i="6" s="1"/>
  <c r="N62" i="6"/>
  <c r="M63" i="6"/>
  <c r="O63" i="6" s="1"/>
  <c r="N63" i="6"/>
  <c r="M64" i="6"/>
  <c r="O64" i="6" s="1"/>
  <c r="N64" i="6"/>
  <c r="M65" i="6"/>
  <c r="O65" i="6" s="1"/>
  <c r="N65" i="6"/>
  <c r="M66" i="6"/>
  <c r="O66" i="6" s="1"/>
  <c r="N66" i="6"/>
  <c r="M67" i="6"/>
  <c r="O67" i="6" s="1"/>
  <c r="N67" i="6"/>
  <c r="M68" i="6"/>
  <c r="N68" i="6"/>
  <c r="M69" i="6"/>
  <c r="N69" i="6"/>
  <c r="M70" i="6"/>
  <c r="O70" i="6" s="1"/>
  <c r="N70" i="6"/>
  <c r="M71" i="6"/>
  <c r="O71" i="6" s="1"/>
  <c r="N71" i="6"/>
  <c r="O69" i="6" l="1"/>
  <c r="I69" i="6"/>
  <c r="O68" i="6"/>
  <c r="I68" i="6"/>
  <c r="O59" i="6"/>
  <c r="I59" i="6"/>
  <c r="I62" i="6"/>
  <c r="G60" i="6"/>
  <c r="I60" i="6"/>
  <c r="I70" i="6"/>
  <c r="G70" i="6"/>
  <c r="G69" i="6"/>
  <c r="G68" i="6"/>
  <c r="G67" i="6"/>
  <c r="I67" i="6"/>
  <c r="G66" i="6"/>
  <c r="I66" i="6"/>
  <c r="I65" i="6"/>
  <c r="G65" i="6"/>
  <c r="I64" i="6"/>
  <c r="G64" i="6"/>
  <c r="I63" i="6"/>
  <c r="G62" i="6"/>
  <c r="G61" i="6"/>
  <c r="I61" i="6"/>
  <c r="G59" i="6"/>
  <c r="G71" i="6"/>
  <c r="I71" i="6"/>
  <c r="N50" i="6" l="1"/>
  <c r="M50" i="6"/>
  <c r="N37" i="6"/>
  <c r="M37" i="6"/>
  <c r="M24" i="6"/>
  <c r="N24" i="6"/>
  <c r="O50" i="6" l="1"/>
  <c r="I50" i="6"/>
  <c r="O24" i="6"/>
  <c r="I24" i="6"/>
  <c r="O37" i="6"/>
  <c r="I37" i="6"/>
  <c r="G50" i="6"/>
  <c r="M38" i="6"/>
  <c r="O38" i="6" s="1"/>
  <c r="N38" i="6"/>
  <c r="M39" i="6"/>
  <c r="I39" i="6" s="1"/>
  <c r="N39" i="6"/>
  <c r="M40" i="6"/>
  <c r="O40" i="6" s="1"/>
  <c r="N40" i="6"/>
  <c r="M41" i="6"/>
  <c r="O41" i="6" s="1"/>
  <c r="N41" i="6"/>
  <c r="M42" i="6"/>
  <c r="I42" i="6" s="1"/>
  <c r="N42" i="6"/>
  <c r="M43" i="6"/>
  <c r="I43" i="6" s="1"/>
  <c r="N43" i="6"/>
  <c r="M44" i="6"/>
  <c r="N44" i="6"/>
  <c r="M45" i="6"/>
  <c r="O45" i="6" s="1"/>
  <c r="N45" i="6"/>
  <c r="M46" i="6"/>
  <c r="I46" i="6" s="1"/>
  <c r="N46" i="6"/>
  <c r="M47" i="6"/>
  <c r="I47" i="6" s="1"/>
  <c r="N47" i="6"/>
  <c r="M48" i="6"/>
  <c r="O48" i="6" s="1"/>
  <c r="N48" i="6"/>
  <c r="M49" i="6"/>
  <c r="O49" i="6" s="1"/>
  <c r="N49" i="6"/>
  <c r="M51" i="6"/>
  <c r="O51" i="6" s="1"/>
  <c r="N51" i="6"/>
  <c r="M52" i="6"/>
  <c r="O52" i="6" s="1"/>
  <c r="N52" i="6"/>
  <c r="M53" i="6"/>
  <c r="O53" i="6" s="1"/>
  <c r="N53" i="6"/>
  <c r="M54" i="6"/>
  <c r="N54" i="6"/>
  <c r="M55" i="6"/>
  <c r="I55" i="6" s="1"/>
  <c r="N55" i="6"/>
  <c r="M56" i="6"/>
  <c r="I56" i="6" s="1"/>
  <c r="N56" i="6"/>
  <c r="M57" i="6"/>
  <c r="N57" i="6"/>
  <c r="M58" i="6"/>
  <c r="I58" i="6" s="1"/>
  <c r="N58" i="6"/>
  <c r="M33" i="6"/>
  <c r="I33" i="6" s="1"/>
  <c r="N33" i="6"/>
  <c r="M34" i="6"/>
  <c r="I34" i="6" s="1"/>
  <c r="N34" i="6"/>
  <c r="M35" i="6"/>
  <c r="N35" i="6"/>
  <c r="M36" i="6"/>
  <c r="N36" i="6"/>
  <c r="N32" i="6"/>
  <c r="M32" i="6"/>
  <c r="O32" i="6" s="1"/>
  <c r="I51" i="6" l="1"/>
  <c r="O54" i="6"/>
  <c r="I54" i="6"/>
  <c r="O47" i="6"/>
  <c r="O56" i="6"/>
  <c r="O33" i="6"/>
  <c r="O57" i="6"/>
  <c r="I57" i="6"/>
  <c r="O55" i="6"/>
  <c r="O46" i="6"/>
  <c r="O35" i="6"/>
  <c r="I35" i="6"/>
  <c r="G46" i="6"/>
  <c r="I36" i="6"/>
  <c r="G36" i="6"/>
  <c r="O43" i="6"/>
  <c r="G51" i="6"/>
  <c r="O44" i="6"/>
  <c r="I44" i="6"/>
  <c r="O42" i="6"/>
  <c r="G32" i="6"/>
  <c r="G58" i="6"/>
  <c r="O58" i="6"/>
  <c r="G57" i="6"/>
  <c r="G55" i="6"/>
  <c r="G54" i="6"/>
  <c r="G53" i="6"/>
  <c r="I53" i="6"/>
  <c r="G49" i="6"/>
  <c r="I49" i="6"/>
  <c r="G48" i="6"/>
  <c r="I48" i="6"/>
  <c r="G45" i="6"/>
  <c r="I45" i="6"/>
  <c r="G44" i="6"/>
  <c r="G42" i="6"/>
  <c r="G41" i="6"/>
  <c r="I41" i="6"/>
  <c r="G40" i="6"/>
  <c r="I40" i="6"/>
  <c r="O36" i="6"/>
  <c r="G35" i="6"/>
  <c r="G38" i="6"/>
  <c r="I38" i="6"/>
  <c r="G33" i="6"/>
  <c r="G47" i="6"/>
  <c r="G52" i="6"/>
  <c r="G56" i="6"/>
  <c r="G39" i="6"/>
  <c r="G43" i="6"/>
  <c r="I52" i="6"/>
  <c r="O39" i="6"/>
  <c r="G34" i="6"/>
  <c r="O34" i="6"/>
  <c r="I32" i="6"/>
  <c r="M15" i="6"/>
  <c r="N15" i="6"/>
  <c r="M16" i="6"/>
  <c r="I16" i="6" s="1"/>
  <c r="N16" i="6"/>
  <c r="M17" i="6"/>
  <c r="I17" i="6" s="1"/>
  <c r="N17" i="6"/>
  <c r="M18" i="6"/>
  <c r="I18" i="6" s="1"/>
  <c r="N18" i="6"/>
  <c r="M19" i="6"/>
  <c r="N19" i="6"/>
  <c r="M20" i="6"/>
  <c r="I20" i="6" s="1"/>
  <c r="N20" i="6"/>
  <c r="M21" i="6"/>
  <c r="N21" i="6"/>
  <c r="M22" i="6"/>
  <c r="I22" i="6" s="1"/>
  <c r="N22" i="6"/>
  <c r="M23" i="6"/>
  <c r="N23" i="6"/>
  <c r="M25" i="6"/>
  <c r="N25" i="6"/>
  <c r="M26" i="6"/>
  <c r="N26" i="6"/>
  <c r="M27" i="6"/>
  <c r="O27" i="6" s="1"/>
  <c r="N27" i="6"/>
  <c r="M28" i="6"/>
  <c r="N28" i="6"/>
  <c r="M29" i="6"/>
  <c r="I29" i="6" s="1"/>
  <c r="N29" i="6"/>
  <c r="M30" i="6"/>
  <c r="N30" i="6"/>
  <c r="M31" i="6"/>
  <c r="I31" i="6" s="1"/>
  <c r="N31" i="6"/>
  <c r="G30" i="6" l="1"/>
  <c r="I30" i="6"/>
  <c r="O21" i="6"/>
  <c r="I21" i="6"/>
  <c r="G17" i="6"/>
  <c r="O30" i="6"/>
  <c r="O29" i="6"/>
  <c r="G29" i="6"/>
  <c r="I26" i="6"/>
  <c r="G26" i="6"/>
  <c r="O23" i="6"/>
  <c r="I23" i="6"/>
  <c r="G23" i="6"/>
  <c r="G22" i="6"/>
  <c r="O31" i="6"/>
  <c r="I27" i="6"/>
  <c r="G27" i="6"/>
  <c r="O22" i="6"/>
  <c r="O28" i="6"/>
  <c r="I28" i="6"/>
  <c r="G28" i="6"/>
  <c r="O26" i="6"/>
  <c r="O25" i="6"/>
  <c r="I25" i="6"/>
  <c r="G25" i="6"/>
  <c r="G21" i="6"/>
  <c r="O20" i="6"/>
  <c r="G20" i="6"/>
  <c r="G18" i="6"/>
  <c r="O19" i="6"/>
  <c r="I19" i="6"/>
  <c r="G19" i="6"/>
  <c r="O17" i="6"/>
  <c r="O16" i="6"/>
  <c r="G16" i="6"/>
  <c r="O18" i="6"/>
  <c r="O15" i="6"/>
  <c r="I15" i="6"/>
  <c r="G15" i="6"/>
  <c r="M10" i="6" l="1"/>
  <c r="N10" i="6"/>
  <c r="M11" i="6"/>
  <c r="N11" i="6"/>
  <c r="M12" i="6"/>
  <c r="I12" i="6" s="1"/>
  <c r="N12" i="6"/>
  <c r="M13" i="6"/>
  <c r="N13" i="6"/>
  <c r="M14" i="6"/>
  <c r="N14" i="6"/>
  <c r="M9" i="6"/>
  <c r="I9" i="6" s="1"/>
  <c r="N9" i="6"/>
  <c r="N8" i="6"/>
  <c r="M8" i="6"/>
  <c r="I8" i="6" l="1"/>
  <c r="G8" i="6"/>
  <c r="I14" i="6"/>
  <c r="G14" i="6"/>
  <c r="O12" i="6"/>
  <c r="G12" i="6"/>
  <c r="O13" i="6"/>
  <c r="I13" i="6"/>
  <c r="G13" i="6"/>
  <c r="I11" i="6"/>
  <c r="G11" i="6"/>
  <c r="I10" i="6"/>
  <c r="G10" i="6"/>
  <c r="O9" i="6"/>
  <c r="G9" i="6"/>
  <c r="O8" i="6"/>
  <c r="O10" i="6"/>
  <c r="O11" i="6"/>
  <c r="O14" i="6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Vyplnění sloupce je dobrovolné. Využijte v případě nutnosti rozlišit členy RT se stejným jménem. Možné je též vyplnit jiné rozlišení, např. Jan Novák ml./Jan Novák st. nebo identifikační číslo zaměstnance.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D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E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F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G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H7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dnů dovolené hrazených z projektu, a to bez ohledu na výši úvazku pro projekt.
Příklad - zaměstnanec čerpal 5 dní dovolené a má poloviční úvazek, zde bude uvedeno 5 dní.
(Případné dny dovolené, které souvisí s projektem, avšak nejsou hrazeny z projektu, NEUVÁDĚJTE).</t>
        </r>
      </text>
    </comment>
    <comment ref="I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J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K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V případě, že je v předchozím sloupci vyplněno ANO, vyberte z rolovacího menu hodnotu ANO-NA ZÁKLADĚ PPŽP nebo ANO-MÁ UDĚLENU VÝJIMKU nebo NE. 
V případě, že je v předchozím sloupci vyplněno NE, pole nevyplňujte.</t>
        </r>
      </text>
    </comment>
    <comment ref="L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Doplňte registrační čísla projektů, pokud je v předchozím sloupci vyplněno ANO.</t>
        </r>
      </text>
    </comment>
    <comment ref="M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N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O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P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<sst xmlns="http://schemas.openxmlformats.org/spreadsheetml/2006/main" count="340" uniqueCount="41">
  <si>
    <t>Realizační tým</t>
  </si>
  <si>
    <t>Název projektu:</t>
  </si>
  <si>
    <t>Registrační číslo projektu:</t>
  </si>
  <si>
    <t>Název subjektu</t>
  </si>
  <si>
    <t>Vazba pracovní pozice na položku rozpočtu</t>
  </si>
  <si>
    <t>Čestné prohlášení příjemce:</t>
  </si>
  <si>
    <t>Datum</t>
  </si>
  <si>
    <t>Zařazení do týmu v rámci projektu</t>
  </si>
  <si>
    <t>Druh pracovně-právního vztahu</t>
  </si>
  <si>
    <t>1,2 násobek  fondu pracovní doby daného měsíce (v hod)</t>
  </si>
  <si>
    <t>Poř. číslo</t>
  </si>
  <si>
    <t>Vykazovaný měsíc</t>
  </si>
  <si>
    <t>Vykazovaný rok</t>
  </si>
  <si>
    <t>Je pracovník zařazen do odborného týmu v jiných projektech OP VVV u příjemce a partnerů projektu?</t>
  </si>
  <si>
    <t>Má pracovník v rámci jiného projektu OP VVV u příjemce a partnerů projektu jako člen odborného týmu povolen úvazek 1,2?</t>
  </si>
  <si>
    <t>Registrační čísla  jiných projektů OP VVV u příjemce a partnerů projektu, kde je pracovník členem odborného týmu a má povolený úvazek 1,2</t>
  </si>
  <si>
    <t>Fond pracovní doby daného měsíce (v hod) vč. státních svátků</t>
  </si>
  <si>
    <t>ID</t>
  </si>
  <si>
    <t>Rok</t>
  </si>
  <si>
    <t>Měsíc</t>
  </si>
  <si>
    <t>Fond pracovní doby vč. svátků</t>
  </si>
  <si>
    <t>Fond pracovní doby bez svátků</t>
  </si>
  <si>
    <t>Počet hodin souvisejících s projektem v režimu přímých výdajů</t>
  </si>
  <si>
    <t>Poznámka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</si>
  <si>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</si>
  <si>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Fond pracovní doby daného měsíce (v hod) bez státních svátků</t>
  </si>
  <si>
    <t>Podpis oprávněné osoby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</si>
  <si>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</si>
  <si>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Počet dnů dovolené hrazených z projektu v režimu přímých výdajů</t>
  </si>
  <si>
    <t>Titul</t>
  </si>
  <si>
    <t>V případě potřeby je možné do této tabulky přidávat řádky (nutno zkopírovat vzorce v šedivě podbarvených sloupcích O, P a Q).</t>
  </si>
  <si>
    <t>Jihočeská univerzita v Českých Budějovicích</t>
  </si>
  <si>
    <t>Pracovní smlouva</t>
  </si>
  <si>
    <t>Odborný tým</t>
  </si>
  <si>
    <t>1.1.2.1.1.1.1.3</t>
  </si>
  <si>
    <t>1.1.2.1.1.2.1.6</t>
  </si>
  <si>
    <t>1.1.2.1.1.1.1.1</t>
  </si>
  <si>
    <t>1.1.2.1.1.2.1.7</t>
  </si>
  <si>
    <t>1.1.2.1.1.2.1.5</t>
  </si>
  <si>
    <t>1.1.2.1.1.2.1.1</t>
  </si>
  <si>
    <t>Příloha Zprávy o realizaci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</si>
</sst>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/>
    <xf numFmtId="0" fontId="8" fillId="0" borderId="0" xfId="0" applyFont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2" fontId="8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10" xfId="0" applyBorder="1"/>
    <xf numFmtId="0" fontId="8" fillId="0" borderId="13" xfId="0" applyFont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2" fillId="0" borderId="0" xfId="1"/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0" xfId="0" applyFont="1" applyFill="1"/>
    <xf numFmtId="0" fontId="10" fillId="0" borderId="8" xfId="0" applyFont="1" applyFill="1" applyBorder="1" applyAlignment="1"/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/>
    <xf numFmtId="0" fontId="3" fillId="0" borderId="0" xfId="0" applyFont="1" applyFill="1"/>
    <xf numFmtId="0" fontId="14" fillId="0" borderId="24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0" fillId="0" borderId="26" xfId="0" applyBorder="1"/>
    <xf numFmtId="0" fontId="14" fillId="3" borderId="25" xfId="0" applyFont="1" applyFill="1" applyBorder="1"/>
    <xf numFmtId="0" fontId="14" fillId="3" borderId="24" xfId="0" applyFont="1" applyFill="1" applyBorder="1"/>
    <xf numFmtId="0" fontId="14" fillId="0" borderId="27" xfId="0" applyFont="1" applyBorder="1" applyAlignment="1">
      <alignment wrapText="1"/>
    </xf>
    <xf numFmtId="0" fontId="8" fillId="4" borderId="15" xfId="0" applyFont="1" applyFill="1" applyBorder="1" applyAlignment="1">
      <alignment wrapText="1"/>
    </xf>
    <xf numFmtId="0" fontId="14" fillId="4" borderId="25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9" fillId="2" borderId="2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Border="1" applyAlignment="1"/>
    <xf numFmtId="0" fontId="14" fillId="4" borderId="28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14" fillId="3" borderId="31" xfId="0" applyFont="1" applyFill="1" applyBorder="1"/>
    <xf numFmtId="0" fontId="14" fillId="3" borderId="32" xfId="0" applyFont="1" applyFill="1" applyBorder="1"/>
    <xf numFmtId="0" fontId="0" fillId="0" borderId="4" xfId="0" applyBorder="1"/>
    <xf numFmtId="0" fontId="0" fillId="0" borderId="33" xfId="0" applyBorder="1"/>
    <xf numFmtId="0" fontId="15" fillId="4" borderId="28" xfId="0" applyFont="1" applyFill="1" applyBorder="1" applyAlignment="1">
      <alignment wrapText="1"/>
    </xf>
    <xf numFmtId="0" fontId="1" fillId="4" borderId="2" xfId="0" applyFont="1" applyFill="1" applyBorder="1"/>
    <xf numFmtId="164" fontId="15" fillId="4" borderId="2" xfId="0" applyNumberFormat="1" applyFont="1" applyFill="1" applyBorder="1" applyAlignment="1">
      <alignment wrapText="1"/>
    </xf>
    <xf numFmtId="0" fontId="15" fillId="4" borderId="30" xfId="0" applyFont="1" applyFill="1" applyBorder="1" applyAlignment="1">
      <alignment wrapText="1"/>
    </xf>
    <xf numFmtId="0" fontId="1" fillId="4" borderId="4" xfId="0" applyFont="1" applyFill="1" applyBorder="1"/>
    <xf numFmtId="0" fontId="15" fillId="4" borderId="2" xfId="0" applyFont="1" applyFill="1" applyBorder="1" applyAlignment="1">
      <alignment wrapText="1"/>
    </xf>
    <xf numFmtId="1" fontId="15" fillId="4" borderId="2" xfId="0" applyNumberFormat="1" applyFont="1" applyFill="1" applyBorder="1" applyAlignment="1">
      <alignment wrapText="1"/>
    </xf>
    <xf numFmtId="0" fontId="0" fillId="4" borderId="2" xfId="0" applyFill="1" applyBorder="1"/>
    <xf numFmtId="164" fontId="14" fillId="4" borderId="2" xfId="0" applyNumberFormat="1" applyFont="1" applyFill="1" applyBorder="1" applyAlignment="1">
      <alignment wrapText="1"/>
    </xf>
    <xf numFmtId="0" fontId="14" fillId="4" borderId="2" xfId="0" applyFont="1" applyFill="1" applyBorder="1" applyAlignment="1">
      <alignment wrapText="1"/>
    </xf>
    <xf numFmtId="1" fontId="14" fillId="4" borderId="2" xfId="0" applyNumberFormat="1" applyFont="1" applyFill="1" applyBorder="1" applyAlignment="1">
      <alignment wrapText="1"/>
    </xf>
    <xf numFmtId="2" fontId="15" fillId="4" borderId="2" xfId="0" applyNumberFormat="1" applyFont="1" applyFill="1" applyBorder="1" applyAlignment="1">
      <alignment wrapText="1"/>
    </xf>
    <xf numFmtId="0" fontId="14" fillId="4" borderId="7" xfId="0" applyFont="1" applyFill="1" applyBorder="1" applyAlignment="1">
      <alignment wrapText="1"/>
    </xf>
    <xf numFmtId="0" fontId="0" fillId="0" borderId="6" xfId="0" applyFill="1" applyBorder="1"/>
    <xf numFmtId="0" fontId="14" fillId="0" borderId="6" xfId="0" applyFont="1" applyBorder="1" applyAlignment="1">
      <alignment wrapText="1"/>
    </xf>
    <xf numFmtId="1" fontId="15" fillId="4" borderId="4" xfId="0" applyNumberFormat="1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5366\4%20MZ\Realizacni%20tym%204%20MZ_JU_536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izační tým_ZoR"/>
      <sheetName val="Fond pracovni doby"/>
    </sheetNames>
    <sheetDataSet>
      <sheetData sheetId="0" refreshError="1"/>
      <sheetData sheetId="1" refreshError="1">
        <row r="2">
          <cell r="A2" t="str">
            <v>2015_1</v>
          </cell>
          <cell r="B2">
            <v>2015</v>
          </cell>
          <cell r="C2">
            <v>1</v>
          </cell>
          <cell r="D2">
            <v>176</v>
          </cell>
          <cell r="E2">
            <v>168</v>
          </cell>
        </row>
        <row r="3">
          <cell r="A3" t="str">
            <v>2015_2</v>
          </cell>
          <cell r="B3">
            <v>2015</v>
          </cell>
          <cell r="C3">
            <v>2</v>
          </cell>
          <cell r="D3">
            <v>160</v>
          </cell>
          <cell r="E3">
            <v>160</v>
          </cell>
        </row>
        <row r="4">
          <cell r="A4" t="str">
            <v>2015_3</v>
          </cell>
          <cell r="B4">
            <v>2015</v>
          </cell>
          <cell r="C4">
            <v>3</v>
          </cell>
          <cell r="D4">
            <v>176</v>
          </cell>
          <cell r="E4">
            <v>176</v>
          </cell>
        </row>
        <row r="5">
          <cell r="A5" t="str">
            <v>2015_4</v>
          </cell>
          <cell r="B5">
            <v>2015</v>
          </cell>
          <cell r="C5">
            <v>4</v>
          </cell>
          <cell r="D5">
            <v>176</v>
          </cell>
          <cell r="E5">
            <v>160</v>
          </cell>
        </row>
        <row r="6">
          <cell r="A6" t="str">
            <v>2015_5</v>
          </cell>
          <cell r="B6">
            <v>2015</v>
          </cell>
          <cell r="C6">
            <v>5</v>
          </cell>
          <cell r="D6">
            <v>168</v>
          </cell>
          <cell r="E6">
            <v>152</v>
          </cell>
        </row>
        <row r="7">
          <cell r="A7" t="str">
            <v>2015_6</v>
          </cell>
          <cell r="B7">
            <v>2015</v>
          </cell>
          <cell r="C7">
            <v>6</v>
          </cell>
          <cell r="D7">
            <v>176</v>
          </cell>
          <cell r="E7">
            <v>176</v>
          </cell>
        </row>
        <row r="8">
          <cell r="A8" t="str">
            <v>2015_7</v>
          </cell>
          <cell r="B8">
            <v>2015</v>
          </cell>
          <cell r="C8">
            <v>7</v>
          </cell>
          <cell r="D8">
            <v>184</v>
          </cell>
          <cell r="E8">
            <v>176</v>
          </cell>
        </row>
        <row r="9">
          <cell r="A9" t="str">
            <v>2015_8</v>
          </cell>
          <cell r="B9">
            <v>2015</v>
          </cell>
          <cell r="C9">
            <v>8</v>
          </cell>
          <cell r="D9">
            <v>168</v>
          </cell>
          <cell r="E9">
            <v>168</v>
          </cell>
        </row>
        <row r="10">
          <cell r="A10" t="str">
            <v>2015_9</v>
          </cell>
          <cell r="B10">
            <v>2015</v>
          </cell>
          <cell r="C10">
            <v>9</v>
          </cell>
          <cell r="D10">
            <v>176</v>
          </cell>
          <cell r="E10">
            <v>168</v>
          </cell>
        </row>
        <row r="11">
          <cell r="A11" t="str">
            <v>2015_10</v>
          </cell>
          <cell r="B11">
            <v>2015</v>
          </cell>
          <cell r="C11">
            <v>10</v>
          </cell>
          <cell r="D11">
            <v>176</v>
          </cell>
          <cell r="E11">
            <v>168</v>
          </cell>
        </row>
        <row r="12">
          <cell r="A12" t="str">
            <v>2015_11</v>
          </cell>
          <cell r="B12">
            <v>2015</v>
          </cell>
          <cell r="C12">
            <v>11</v>
          </cell>
          <cell r="D12">
            <v>168</v>
          </cell>
          <cell r="E12">
            <v>160</v>
          </cell>
        </row>
        <row r="13">
          <cell r="A13" t="str">
            <v>2015_12</v>
          </cell>
          <cell r="B13">
            <v>2015</v>
          </cell>
          <cell r="C13">
            <v>12</v>
          </cell>
          <cell r="D13">
            <v>184</v>
          </cell>
          <cell r="E13">
            <v>168</v>
          </cell>
        </row>
        <row r="14">
          <cell r="A14" t="str">
            <v>2016_1</v>
          </cell>
          <cell r="B14">
            <v>2016</v>
          </cell>
          <cell r="C14">
            <v>1</v>
          </cell>
          <cell r="D14">
            <v>168</v>
          </cell>
          <cell r="E14">
            <v>160</v>
          </cell>
        </row>
        <row r="15">
          <cell r="A15" t="str">
            <v>2016_2</v>
          </cell>
          <cell r="B15">
            <v>2016</v>
          </cell>
          <cell r="C15">
            <v>2</v>
          </cell>
          <cell r="D15">
            <v>168</v>
          </cell>
          <cell r="E15">
            <v>168</v>
          </cell>
        </row>
        <row r="16">
          <cell r="A16" t="str">
            <v>2016_3</v>
          </cell>
          <cell r="B16">
            <v>2016</v>
          </cell>
          <cell r="C16">
            <v>3</v>
          </cell>
          <cell r="D16">
            <v>184</v>
          </cell>
          <cell r="E16">
            <v>168</v>
          </cell>
        </row>
        <row r="17">
          <cell r="A17" t="str">
            <v>2016_4</v>
          </cell>
          <cell r="B17">
            <v>2016</v>
          </cell>
          <cell r="C17">
            <v>4</v>
          </cell>
          <cell r="D17">
            <v>168</v>
          </cell>
          <cell r="E17">
            <v>168</v>
          </cell>
        </row>
        <row r="18">
          <cell r="A18" t="str">
            <v>2016_5</v>
          </cell>
          <cell r="B18">
            <v>2016</v>
          </cell>
          <cell r="C18">
            <v>5</v>
          </cell>
          <cell r="D18">
            <v>176</v>
          </cell>
          <cell r="E18">
            <v>176</v>
          </cell>
        </row>
        <row r="19">
          <cell r="A19" t="str">
            <v>2016_6</v>
          </cell>
          <cell r="B19">
            <v>2016</v>
          </cell>
          <cell r="C19">
            <v>6</v>
          </cell>
          <cell r="D19">
            <v>176</v>
          </cell>
          <cell r="E19">
            <v>176</v>
          </cell>
        </row>
        <row r="20">
          <cell r="A20" t="str">
            <v>2016_7</v>
          </cell>
          <cell r="B20">
            <v>2016</v>
          </cell>
          <cell r="C20">
            <v>7</v>
          </cell>
          <cell r="D20">
            <v>168</v>
          </cell>
          <cell r="E20">
            <v>152</v>
          </cell>
        </row>
        <row r="21">
          <cell r="A21" t="str">
            <v>2016_8</v>
          </cell>
          <cell r="B21">
            <v>2016</v>
          </cell>
          <cell r="C21">
            <v>8</v>
          </cell>
          <cell r="D21">
            <v>184</v>
          </cell>
          <cell r="E21">
            <v>184</v>
          </cell>
        </row>
        <row r="22">
          <cell r="A22" t="str">
            <v>2016_9</v>
          </cell>
          <cell r="B22">
            <v>2016</v>
          </cell>
          <cell r="C22">
            <v>9</v>
          </cell>
          <cell r="D22">
            <v>176</v>
          </cell>
          <cell r="E22">
            <v>168</v>
          </cell>
        </row>
        <row r="23">
          <cell r="A23" t="str">
            <v>2016_10</v>
          </cell>
          <cell r="B23">
            <v>2016</v>
          </cell>
          <cell r="C23">
            <v>10</v>
          </cell>
          <cell r="D23">
            <v>168</v>
          </cell>
          <cell r="E23">
            <v>160</v>
          </cell>
        </row>
        <row r="24">
          <cell r="A24" t="str">
            <v>2016_11</v>
          </cell>
          <cell r="B24">
            <v>2016</v>
          </cell>
          <cell r="C24">
            <v>11</v>
          </cell>
          <cell r="D24">
            <v>176</v>
          </cell>
          <cell r="E24">
            <v>168</v>
          </cell>
        </row>
        <row r="25">
          <cell r="A25" t="str">
            <v>2016_12</v>
          </cell>
          <cell r="B25">
            <v>2016</v>
          </cell>
          <cell r="C25">
            <v>12</v>
          </cell>
          <cell r="D25">
            <v>176</v>
          </cell>
          <cell r="E25">
            <v>168</v>
          </cell>
        </row>
        <row r="26">
          <cell r="A26" t="str">
            <v>2017_1</v>
          </cell>
          <cell r="B26">
            <v>2017</v>
          </cell>
          <cell r="C26">
            <v>1</v>
          </cell>
          <cell r="D26">
            <v>176</v>
          </cell>
          <cell r="E26">
            <v>176</v>
          </cell>
        </row>
        <row r="27">
          <cell r="A27" t="str">
            <v>2017_2</v>
          </cell>
          <cell r="B27">
            <v>2017</v>
          </cell>
          <cell r="C27">
            <v>2</v>
          </cell>
          <cell r="D27">
            <v>160</v>
          </cell>
          <cell r="E27">
            <v>160</v>
          </cell>
        </row>
        <row r="28">
          <cell r="A28" t="str">
            <v>2017_3</v>
          </cell>
          <cell r="B28">
            <v>2017</v>
          </cell>
          <cell r="C28">
            <v>3</v>
          </cell>
          <cell r="D28">
            <v>184</v>
          </cell>
          <cell r="E28">
            <v>184</v>
          </cell>
        </row>
        <row r="29">
          <cell r="A29" t="str">
            <v>2017_4</v>
          </cell>
          <cell r="B29">
            <v>2017</v>
          </cell>
          <cell r="C29">
            <v>4</v>
          </cell>
          <cell r="D29">
            <v>160</v>
          </cell>
          <cell r="E29">
            <v>144</v>
          </cell>
        </row>
        <row r="30">
          <cell r="A30" t="str">
            <v>2017_5</v>
          </cell>
          <cell r="B30">
            <v>2017</v>
          </cell>
          <cell r="C30">
            <v>5</v>
          </cell>
          <cell r="D30">
            <v>184</v>
          </cell>
          <cell r="E30">
            <v>168</v>
          </cell>
        </row>
        <row r="31">
          <cell r="A31" t="str">
            <v>2017_6</v>
          </cell>
          <cell r="B31">
            <v>2017</v>
          </cell>
          <cell r="C31">
            <v>6</v>
          </cell>
          <cell r="D31">
            <v>176</v>
          </cell>
          <cell r="E31">
            <v>176</v>
          </cell>
        </row>
        <row r="32">
          <cell r="A32" t="str">
            <v>2017_7</v>
          </cell>
          <cell r="B32">
            <v>2017</v>
          </cell>
          <cell r="C32">
            <v>7</v>
          </cell>
          <cell r="D32">
            <v>168</v>
          </cell>
          <cell r="E32">
            <v>152</v>
          </cell>
        </row>
        <row r="33">
          <cell r="A33" t="str">
            <v>2017_8</v>
          </cell>
          <cell r="B33">
            <v>2017</v>
          </cell>
          <cell r="C33">
            <v>8</v>
          </cell>
          <cell r="D33">
            <v>184</v>
          </cell>
          <cell r="E33">
            <v>184</v>
          </cell>
        </row>
        <row r="34">
          <cell r="A34" t="str">
            <v>2017_9</v>
          </cell>
          <cell r="B34">
            <v>2017</v>
          </cell>
          <cell r="C34">
            <v>9</v>
          </cell>
          <cell r="D34">
            <v>168</v>
          </cell>
          <cell r="E34">
            <v>160</v>
          </cell>
        </row>
        <row r="35">
          <cell r="A35" t="str">
            <v>2017_10</v>
          </cell>
          <cell r="B35">
            <v>2017</v>
          </cell>
          <cell r="C35">
            <v>10</v>
          </cell>
          <cell r="D35">
            <v>176</v>
          </cell>
          <cell r="E35">
            <v>176</v>
          </cell>
        </row>
        <row r="36">
          <cell r="A36" t="str">
            <v>2017_11</v>
          </cell>
          <cell r="B36">
            <v>2017</v>
          </cell>
          <cell r="C36">
            <v>11</v>
          </cell>
          <cell r="D36">
            <v>176</v>
          </cell>
          <cell r="E36">
            <v>168</v>
          </cell>
        </row>
        <row r="37">
          <cell r="A37" t="str">
            <v>2017_12</v>
          </cell>
          <cell r="B37">
            <v>2017</v>
          </cell>
          <cell r="C37">
            <v>12</v>
          </cell>
          <cell r="D37">
            <v>168</v>
          </cell>
          <cell r="E37">
            <v>152</v>
          </cell>
        </row>
        <row r="38">
          <cell r="A38" t="str">
            <v>2018_1</v>
          </cell>
          <cell r="B38">
            <v>2018</v>
          </cell>
          <cell r="C38">
            <v>1</v>
          </cell>
          <cell r="D38">
            <v>184</v>
          </cell>
          <cell r="E38">
            <v>176</v>
          </cell>
        </row>
        <row r="39">
          <cell r="A39" t="str">
            <v>2018_2</v>
          </cell>
          <cell r="B39">
            <v>2018</v>
          </cell>
          <cell r="C39">
            <v>2</v>
          </cell>
          <cell r="D39">
            <v>160</v>
          </cell>
          <cell r="E39">
            <v>160</v>
          </cell>
        </row>
        <row r="40">
          <cell r="A40" t="str">
            <v>2018_3</v>
          </cell>
          <cell r="B40">
            <v>2018</v>
          </cell>
          <cell r="C40">
            <v>3</v>
          </cell>
          <cell r="D40">
            <v>176</v>
          </cell>
          <cell r="E40">
            <v>168</v>
          </cell>
        </row>
        <row r="41">
          <cell r="A41" t="str">
            <v>2018_4</v>
          </cell>
          <cell r="B41">
            <v>2018</v>
          </cell>
          <cell r="C41">
            <v>4</v>
          </cell>
          <cell r="D41">
            <v>168</v>
          </cell>
          <cell r="E41">
            <v>160</v>
          </cell>
        </row>
        <row r="42">
          <cell r="A42" t="str">
            <v>2018_5</v>
          </cell>
          <cell r="B42">
            <v>2018</v>
          </cell>
          <cell r="C42">
            <v>5</v>
          </cell>
          <cell r="D42">
            <v>184</v>
          </cell>
          <cell r="E42">
            <v>168</v>
          </cell>
        </row>
        <row r="43">
          <cell r="A43" t="str">
            <v>2018_6</v>
          </cell>
          <cell r="B43">
            <v>2018</v>
          </cell>
          <cell r="C43">
            <v>6</v>
          </cell>
          <cell r="D43">
            <v>168</v>
          </cell>
          <cell r="E43">
            <v>168</v>
          </cell>
        </row>
        <row r="44">
          <cell r="A44" t="str">
            <v>2018_7</v>
          </cell>
          <cell r="B44">
            <v>2018</v>
          </cell>
          <cell r="C44">
            <v>7</v>
          </cell>
          <cell r="D44">
            <v>176</v>
          </cell>
          <cell r="E44">
            <v>160</v>
          </cell>
        </row>
        <row r="45">
          <cell r="A45" t="str">
            <v>2018_8</v>
          </cell>
          <cell r="B45">
            <v>2018</v>
          </cell>
          <cell r="C45">
            <v>8</v>
          </cell>
          <cell r="D45">
            <v>184</v>
          </cell>
          <cell r="E45">
            <v>184</v>
          </cell>
        </row>
        <row r="46">
          <cell r="A46" t="str">
            <v>2018_9</v>
          </cell>
          <cell r="B46">
            <v>2018</v>
          </cell>
          <cell r="C46">
            <v>9</v>
          </cell>
          <cell r="D46">
            <v>160</v>
          </cell>
          <cell r="E46">
            <v>152</v>
          </cell>
        </row>
        <row r="47">
          <cell r="A47" t="str">
            <v>2018_10</v>
          </cell>
          <cell r="B47">
            <v>2018</v>
          </cell>
          <cell r="C47">
            <v>10</v>
          </cell>
          <cell r="D47">
            <v>184</v>
          </cell>
          <cell r="E47">
            <v>184</v>
          </cell>
        </row>
        <row r="48">
          <cell r="A48" t="str">
            <v>2018_11</v>
          </cell>
          <cell r="B48">
            <v>2018</v>
          </cell>
          <cell r="C48">
            <v>11</v>
          </cell>
          <cell r="D48">
            <v>176</v>
          </cell>
          <cell r="E48">
            <v>176</v>
          </cell>
        </row>
        <row r="49">
          <cell r="A49" t="str">
            <v>2018_12</v>
          </cell>
          <cell r="B49">
            <v>2018</v>
          </cell>
          <cell r="C49">
            <v>12</v>
          </cell>
          <cell r="D49">
            <v>168</v>
          </cell>
          <cell r="E49">
            <v>144</v>
          </cell>
        </row>
        <row r="50">
          <cell r="A50" t="str">
            <v>2019_1</v>
          </cell>
          <cell r="B50">
            <v>2019</v>
          </cell>
          <cell r="C50">
            <v>1</v>
          </cell>
          <cell r="D50">
            <v>184</v>
          </cell>
          <cell r="E50">
            <v>176</v>
          </cell>
        </row>
        <row r="51">
          <cell r="A51" t="str">
            <v>2019_2</v>
          </cell>
          <cell r="B51">
            <v>2019</v>
          </cell>
          <cell r="C51">
            <v>2</v>
          </cell>
          <cell r="D51">
            <v>160</v>
          </cell>
          <cell r="E51">
            <v>160</v>
          </cell>
        </row>
        <row r="52">
          <cell r="A52" t="str">
            <v>2019_3</v>
          </cell>
          <cell r="B52">
            <v>2019</v>
          </cell>
          <cell r="C52">
            <v>3</v>
          </cell>
          <cell r="D52">
            <v>168</v>
          </cell>
          <cell r="E52">
            <v>168</v>
          </cell>
        </row>
        <row r="53">
          <cell r="A53" t="str">
            <v>2019_4</v>
          </cell>
          <cell r="B53">
            <v>2019</v>
          </cell>
          <cell r="C53">
            <v>4</v>
          </cell>
          <cell r="D53">
            <v>176</v>
          </cell>
          <cell r="E53">
            <v>160</v>
          </cell>
        </row>
        <row r="54">
          <cell r="A54" t="str">
            <v>2019_5</v>
          </cell>
          <cell r="B54">
            <v>2019</v>
          </cell>
          <cell r="C54">
            <v>5</v>
          </cell>
          <cell r="D54">
            <v>184</v>
          </cell>
          <cell r="E54">
            <v>168</v>
          </cell>
        </row>
        <row r="55">
          <cell r="A55" t="str">
            <v>2019_6</v>
          </cell>
          <cell r="B55">
            <v>2019</v>
          </cell>
          <cell r="C55">
            <v>6</v>
          </cell>
          <cell r="D55">
            <v>160</v>
          </cell>
          <cell r="E55">
            <v>160</v>
          </cell>
        </row>
        <row r="56">
          <cell r="A56" t="str">
            <v>2019_7</v>
          </cell>
          <cell r="B56">
            <v>2019</v>
          </cell>
          <cell r="C56">
            <v>7</v>
          </cell>
          <cell r="D56">
            <v>184</v>
          </cell>
          <cell r="E56">
            <v>176</v>
          </cell>
        </row>
        <row r="57">
          <cell r="A57" t="str">
            <v>2019_8</v>
          </cell>
          <cell r="B57">
            <v>2019</v>
          </cell>
          <cell r="C57">
            <v>8</v>
          </cell>
          <cell r="D57">
            <v>176</v>
          </cell>
          <cell r="E57">
            <v>176</v>
          </cell>
        </row>
        <row r="58">
          <cell r="A58" t="str">
            <v>2019_9</v>
          </cell>
          <cell r="B58">
            <v>2019</v>
          </cell>
          <cell r="C58">
            <v>9</v>
          </cell>
          <cell r="D58">
            <v>168</v>
          </cell>
          <cell r="E58">
            <v>168</v>
          </cell>
        </row>
        <row r="59">
          <cell r="A59" t="str">
            <v>2019_10</v>
          </cell>
          <cell r="B59">
            <v>2019</v>
          </cell>
          <cell r="C59">
            <v>10</v>
          </cell>
          <cell r="D59">
            <v>184</v>
          </cell>
          <cell r="E59">
            <v>176</v>
          </cell>
        </row>
        <row r="60">
          <cell r="A60" t="str">
            <v>2019_11</v>
          </cell>
          <cell r="B60">
            <v>2019</v>
          </cell>
          <cell r="C60">
            <v>11</v>
          </cell>
          <cell r="D60">
            <v>168</v>
          </cell>
          <cell r="E60">
            <v>168</v>
          </cell>
        </row>
        <row r="61">
          <cell r="A61" t="str">
            <v>2019_12</v>
          </cell>
          <cell r="B61">
            <v>2019</v>
          </cell>
          <cell r="C61">
            <v>12</v>
          </cell>
          <cell r="D61">
            <v>176</v>
          </cell>
          <cell r="E61">
            <v>152</v>
          </cell>
        </row>
        <row r="62">
          <cell r="A62" t="str">
            <v>2020_1</v>
          </cell>
          <cell r="B62">
            <v>2020</v>
          </cell>
          <cell r="C62">
            <v>1</v>
          </cell>
          <cell r="D62">
            <v>184</v>
          </cell>
          <cell r="E62">
            <v>176</v>
          </cell>
        </row>
        <row r="63">
          <cell r="A63" t="str">
            <v>2020_2</v>
          </cell>
          <cell r="B63">
            <v>2020</v>
          </cell>
          <cell r="C63">
            <v>2</v>
          </cell>
          <cell r="D63">
            <v>160</v>
          </cell>
          <cell r="E63">
            <v>160</v>
          </cell>
        </row>
        <row r="64">
          <cell r="A64" t="str">
            <v>2020_3</v>
          </cell>
          <cell r="B64">
            <v>2020</v>
          </cell>
          <cell r="C64">
            <v>3</v>
          </cell>
          <cell r="D64">
            <v>176</v>
          </cell>
          <cell r="E64">
            <v>176</v>
          </cell>
        </row>
        <row r="65">
          <cell r="A65" t="str">
            <v>2020_4</v>
          </cell>
          <cell r="B65">
            <v>2020</v>
          </cell>
          <cell r="C65">
            <v>4</v>
          </cell>
          <cell r="D65">
            <v>176</v>
          </cell>
          <cell r="E65">
            <v>160</v>
          </cell>
        </row>
        <row r="66">
          <cell r="A66" t="str">
            <v>2020_5</v>
          </cell>
          <cell r="B66">
            <v>2020</v>
          </cell>
          <cell r="C66">
            <v>5</v>
          </cell>
          <cell r="D66">
            <v>168</v>
          </cell>
          <cell r="E66">
            <v>152</v>
          </cell>
        </row>
        <row r="67">
          <cell r="A67" t="str">
            <v>2020_6</v>
          </cell>
          <cell r="B67">
            <v>2020</v>
          </cell>
          <cell r="C67">
            <v>6</v>
          </cell>
          <cell r="D67">
            <v>176</v>
          </cell>
          <cell r="E67">
            <v>176</v>
          </cell>
        </row>
        <row r="68">
          <cell r="A68" t="str">
            <v>2020_7</v>
          </cell>
          <cell r="B68">
            <v>2020</v>
          </cell>
          <cell r="C68">
            <v>7</v>
          </cell>
          <cell r="D68">
            <v>184</v>
          </cell>
          <cell r="E68">
            <v>176</v>
          </cell>
        </row>
        <row r="69">
          <cell r="A69" t="str">
            <v>2020_8</v>
          </cell>
          <cell r="B69">
            <v>2020</v>
          </cell>
          <cell r="C69">
            <v>8</v>
          </cell>
          <cell r="D69">
            <v>168</v>
          </cell>
          <cell r="E69">
            <v>168</v>
          </cell>
        </row>
        <row r="70">
          <cell r="A70" t="str">
            <v>2020_9</v>
          </cell>
          <cell r="B70">
            <v>2020</v>
          </cell>
          <cell r="C70">
            <v>9</v>
          </cell>
          <cell r="D70">
            <v>176</v>
          </cell>
          <cell r="E70">
            <v>168</v>
          </cell>
        </row>
        <row r="71">
          <cell r="A71" t="str">
            <v>2020_10</v>
          </cell>
          <cell r="B71">
            <v>2020</v>
          </cell>
          <cell r="C71">
            <v>10</v>
          </cell>
          <cell r="D71">
            <v>176</v>
          </cell>
          <cell r="E71">
            <v>168</v>
          </cell>
        </row>
        <row r="72">
          <cell r="A72" t="str">
            <v>2020_11</v>
          </cell>
          <cell r="B72">
            <v>2020</v>
          </cell>
          <cell r="C72">
            <v>11</v>
          </cell>
          <cell r="D72">
            <v>168</v>
          </cell>
          <cell r="E72">
            <v>160</v>
          </cell>
        </row>
        <row r="73">
          <cell r="A73" t="str">
            <v>2020_12</v>
          </cell>
          <cell r="B73">
            <v>2020</v>
          </cell>
          <cell r="C73">
            <v>12</v>
          </cell>
          <cell r="D73">
            <v>184</v>
          </cell>
          <cell r="E73">
            <v>168</v>
          </cell>
        </row>
        <row r="74">
          <cell r="A74" t="str">
            <v>2021_1</v>
          </cell>
          <cell r="B74">
            <v>2021</v>
          </cell>
          <cell r="C74">
            <v>1</v>
          </cell>
          <cell r="D74">
            <v>168</v>
          </cell>
          <cell r="E74">
            <v>160</v>
          </cell>
        </row>
        <row r="75">
          <cell r="A75" t="str">
            <v>2021_2</v>
          </cell>
          <cell r="B75">
            <v>2021</v>
          </cell>
          <cell r="C75">
            <v>2</v>
          </cell>
          <cell r="D75">
            <v>160</v>
          </cell>
          <cell r="E75">
            <v>160</v>
          </cell>
        </row>
        <row r="76">
          <cell r="A76" t="str">
            <v>2021_3</v>
          </cell>
          <cell r="B76">
            <v>2021</v>
          </cell>
          <cell r="C76">
            <v>3</v>
          </cell>
          <cell r="D76">
            <v>184</v>
          </cell>
          <cell r="E76">
            <v>184</v>
          </cell>
        </row>
        <row r="77">
          <cell r="A77" t="str">
            <v>2021_4</v>
          </cell>
          <cell r="B77">
            <v>2021</v>
          </cell>
          <cell r="C77">
            <v>4</v>
          </cell>
          <cell r="D77">
            <v>176</v>
          </cell>
          <cell r="E77">
            <v>160</v>
          </cell>
        </row>
        <row r="78">
          <cell r="A78" t="str">
            <v>2021_5</v>
          </cell>
          <cell r="B78">
            <v>2021</v>
          </cell>
          <cell r="C78">
            <v>5</v>
          </cell>
          <cell r="D78">
            <v>168</v>
          </cell>
          <cell r="E78">
            <v>168</v>
          </cell>
        </row>
        <row r="79">
          <cell r="A79" t="str">
            <v>2021_6</v>
          </cell>
          <cell r="B79">
            <v>2021</v>
          </cell>
          <cell r="C79">
            <v>6</v>
          </cell>
          <cell r="D79">
            <v>176</v>
          </cell>
          <cell r="E79">
            <v>176</v>
          </cell>
        </row>
        <row r="80">
          <cell r="A80" t="str">
            <v>2021_7</v>
          </cell>
          <cell r="B80">
            <v>2021</v>
          </cell>
          <cell r="C80">
            <v>7</v>
          </cell>
          <cell r="D80">
            <v>176</v>
          </cell>
          <cell r="E80">
            <v>160</v>
          </cell>
        </row>
        <row r="81">
          <cell r="A81" t="str">
            <v>2021_8</v>
          </cell>
          <cell r="B81">
            <v>2021</v>
          </cell>
          <cell r="C81">
            <v>8</v>
          </cell>
          <cell r="D81">
            <v>176</v>
          </cell>
          <cell r="E81">
            <v>176</v>
          </cell>
        </row>
        <row r="82">
          <cell r="A82" t="str">
            <v>2021_9</v>
          </cell>
          <cell r="B82">
            <v>2021</v>
          </cell>
          <cell r="C82">
            <v>9</v>
          </cell>
          <cell r="D82">
            <v>176</v>
          </cell>
          <cell r="E82">
            <v>168</v>
          </cell>
        </row>
        <row r="83">
          <cell r="A83" t="str">
            <v>2021_10</v>
          </cell>
          <cell r="B83">
            <v>2021</v>
          </cell>
          <cell r="C83">
            <v>10</v>
          </cell>
          <cell r="D83">
            <v>168</v>
          </cell>
          <cell r="E83">
            <v>160</v>
          </cell>
        </row>
        <row r="84">
          <cell r="A84" t="str">
            <v>2021_11</v>
          </cell>
          <cell r="B84">
            <v>2021</v>
          </cell>
          <cell r="C84">
            <v>11</v>
          </cell>
          <cell r="D84">
            <v>176</v>
          </cell>
          <cell r="E84">
            <v>168</v>
          </cell>
        </row>
        <row r="85">
          <cell r="A85" t="str">
            <v>2021_12</v>
          </cell>
          <cell r="B85">
            <v>2021</v>
          </cell>
          <cell r="C85">
            <v>12</v>
          </cell>
          <cell r="D85">
            <v>184</v>
          </cell>
          <cell r="E85">
            <v>176</v>
          </cell>
        </row>
        <row r="86">
          <cell r="A86" t="str">
            <v>2022_1</v>
          </cell>
          <cell r="B86">
            <v>2022</v>
          </cell>
          <cell r="C86">
            <v>1</v>
          </cell>
          <cell r="D86">
            <v>168</v>
          </cell>
          <cell r="E86">
            <v>168</v>
          </cell>
        </row>
        <row r="87">
          <cell r="A87" t="str">
            <v>2022_2</v>
          </cell>
          <cell r="B87">
            <v>2022</v>
          </cell>
          <cell r="C87">
            <v>2</v>
          </cell>
          <cell r="D87">
            <v>160</v>
          </cell>
          <cell r="E87">
            <v>160</v>
          </cell>
        </row>
        <row r="88">
          <cell r="A88" t="str">
            <v>2022_3</v>
          </cell>
          <cell r="B88">
            <v>2022</v>
          </cell>
          <cell r="C88">
            <v>3</v>
          </cell>
          <cell r="D88">
            <v>184</v>
          </cell>
          <cell r="E88">
            <v>184</v>
          </cell>
        </row>
        <row r="89">
          <cell r="A89" t="str">
            <v>2022_4</v>
          </cell>
          <cell r="B89">
            <v>2022</v>
          </cell>
          <cell r="C89">
            <v>4</v>
          </cell>
          <cell r="D89">
            <v>168</v>
          </cell>
          <cell r="E89">
            <v>152</v>
          </cell>
        </row>
        <row r="90">
          <cell r="A90" t="str">
            <v>2022_5</v>
          </cell>
          <cell r="B90">
            <v>2022</v>
          </cell>
          <cell r="C90">
            <v>5</v>
          </cell>
          <cell r="D90">
            <v>176</v>
          </cell>
          <cell r="E90">
            <v>176</v>
          </cell>
        </row>
        <row r="91">
          <cell r="A91" t="str">
            <v>2022_6</v>
          </cell>
          <cell r="B91">
            <v>2022</v>
          </cell>
          <cell r="C91">
            <v>6</v>
          </cell>
          <cell r="D91">
            <v>176</v>
          </cell>
          <cell r="E91">
            <v>176</v>
          </cell>
        </row>
        <row r="92">
          <cell r="A92" t="str">
            <v>2022_7</v>
          </cell>
          <cell r="B92">
            <v>2022</v>
          </cell>
          <cell r="C92">
            <v>7</v>
          </cell>
          <cell r="D92">
            <v>168</v>
          </cell>
          <cell r="E92">
            <v>152</v>
          </cell>
        </row>
        <row r="93">
          <cell r="A93" t="str">
            <v>2022_8</v>
          </cell>
          <cell r="B93">
            <v>2022</v>
          </cell>
          <cell r="C93">
            <v>8</v>
          </cell>
          <cell r="D93">
            <v>184</v>
          </cell>
          <cell r="E93">
            <v>184</v>
          </cell>
        </row>
        <row r="94">
          <cell r="A94" t="str">
            <v>2022_9</v>
          </cell>
          <cell r="B94">
            <v>2022</v>
          </cell>
          <cell r="C94">
            <v>9</v>
          </cell>
          <cell r="D94">
            <v>176</v>
          </cell>
          <cell r="E94">
            <v>168</v>
          </cell>
        </row>
        <row r="95">
          <cell r="A95" t="str">
            <v>2022_10</v>
          </cell>
          <cell r="B95">
            <v>2022</v>
          </cell>
          <cell r="C95">
            <v>10</v>
          </cell>
          <cell r="D95">
            <v>168</v>
          </cell>
          <cell r="E95">
            <v>160</v>
          </cell>
        </row>
        <row r="96">
          <cell r="A96" t="str">
            <v>2022_11</v>
          </cell>
          <cell r="B96">
            <v>2022</v>
          </cell>
          <cell r="C96">
            <v>11</v>
          </cell>
          <cell r="D96">
            <v>176</v>
          </cell>
          <cell r="E96">
            <v>168</v>
          </cell>
        </row>
        <row r="97">
          <cell r="A97" t="str">
            <v>2022_12</v>
          </cell>
          <cell r="B97">
            <v>2022</v>
          </cell>
          <cell r="C97">
            <v>12</v>
          </cell>
          <cell r="D97">
            <v>176</v>
          </cell>
          <cell r="E97">
            <v>168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0"/>
  <sheetViews>
    <sheetView tabSelected="1" zoomScale="85" zoomScaleNormal="85" zoomScalePageLayoutView="90" workbookViewId="0">
      <selection activeCell="B6" sqref="B1:B1048576"/>
    </sheetView>
  </sheetViews>
  <sheetFormatPr defaultRowHeight="14.4" x14ac:dyDescent="0.3"/>
  <cols>
    <col min="1" max="1" width="7.21875" customWidth="1"/>
    <col min="2" max="2" width="8.77734375" style="29" customWidth="1"/>
    <col min="3" max="3" width="18" customWidth="1"/>
    <col min="4" max="4" width="13.21875" customWidth="1"/>
    <col min="5" max="5" width="12" customWidth="1"/>
    <col min="6" max="6" width="10.21875" customWidth="1"/>
    <col min="7" max="7" width="14" customWidth="1"/>
    <col min="8" max="8" width="14" style="29" customWidth="1"/>
    <col min="9" max="9" width="19.5546875" customWidth="1"/>
    <col min="10" max="10" width="13.21875" customWidth="1"/>
    <col min="11" max="11" width="16.77734375" customWidth="1"/>
    <col min="12" max="12" width="18.77734375" customWidth="1"/>
    <col min="13" max="14" width="11.77734375" customWidth="1"/>
    <col min="15" max="15" width="11.21875" customWidth="1"/>
    <col min="16" max="16" width="13.44140625" customWidth="1"/>
    <col min="17" max="17" width="13" customWidth="1"/>
    <col min="18" max="18" width="15.21875" customWidth="1"/>
  </cols>
  <sheetData>
    <row r="1" spans="1:18" ht="15" customHeight="1" x14ac:dyDescent="0.3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"/>
      <c r="K1" s="7"/>
      <c r="L1" s="7"/>
    </row>
    <row r="2" spans="1:18" ht="34.5" customHeight="1" x14ac:dyDescent="0.7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ht="18" customHeight="1" thickBot="1" x14ac:dyDescent="0.35">
      <c r="A3" s="77"/>
      <c r="B3" s="77"/>
      <c r="C3" s="77"/>
      <c r="D3" s="77"/>
      <c r="E3" s="77"/>
      <c r="F3" s="77"/>
      <c r="G3" s="77"/>
      <c r="H3" s="77"/>
      <c r="I3" s="77"/>
      <c r="J3" s="8"/>
      <c r="K3" s="8"/>
      <c r="L3" s="8"/>
    </row>
    <row r="4" spans="1:18" ht="20.25" customHeight="1" x14ac:dyDescent="0.3">
      <c r="A4" s="65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1:18" ht="19.5" customHeight="1" thickBot="1" x14ac:dyDescent="0.35">
      <c r="A5" s="66" t="s">
        <v>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3"/>
    </row>
    <row r="6" spans="1:18" ht="16.2" thickBot="1" x14ac:dyDescent="0.35">
      <c r="A6" s="4"/>
      <c r="B6" s="25"/>
      <c r="C6" s="4"/>
      <c r="D6" s="4"/>
      <c r="E6" s="4"/>
      <c r="F6" s="4"/>
      <c r="G6" s="4"/>
      <c r="H6" s="25"/>
      <c r="I6" s="4"/>
      <c r="J6" s="4"/>
      <c r="K6" s="4"/>
      <c r="L6" s="4"/>
    </row>
    <row r="7" spans="1:18" ht="156.6" thickBot="1" x14ac:dyDescent="0.35">
      <c r="A7" s="19" t="s">
        <v>10</v>
      </c>
      <c r="B7" s="20" t="s">
        <v>29</v>
      </c>
      <c r="C7" s="20" t="s">
        <v>3</v>
      </c>
      <c r="D7" s="20" t="s">
        <v>7</v>
      </c>
      <c r="E7" s="20" t="s">
        <v>4</v>
      </c>
      <c r="F7" s="20" t="s">
        <v>8</v>
      </c>
      <c r="G7" s="40" t="s">
        <v>22</v>
      </c>
      <c r="H7" s="40" t="s">
        <v>28</v>
      </c>
      <c r="I7" s="40" t="s">
        <v>27</v>
      </c>
      <c r="J7" s="21" t="s">
        <v>13</v>
      </c>
      <c r="K7" s="21" t="s">
        <v>14</v>
      </c>
      <c r="L7" s="22" t="s">
        <v>15</v>
      </c>
      <c r="M7" s="21" t="s">
        <v>16</v>
      </c>
      <c r="N7" s="21" t="s">
        <v>25</v>
      </c>
      <c r="O7" s="21" t="s">
        <v>9</v>
      </c>
      <c r="P7" s="23" t="s">
        <v>11</v>
      </c>
      <c r="Q7" s="23" t="s">
        <v>12</v>
      </c>
      <c r="R7" s="23" t="s">
        <v>23</v>
      </c>
    </row>
    <row r="8" spans="1:18" ht="31.2" x14ac:dyDescent="0.3">
      <c r="A8" s="15">
        <v>1</v>
      </c>
      <c r="B8" s="37"/>
      <c r="C8" s="38" t="s">
        <v>31</v>
      </c>
      <c r="D8" s="16" t="s">
        <v>33</v>
      </c>
      <c r="E8" s="31" t="s">
        <v>34</v>
      </c>
      <c r="F8" s="16" t="s">
        <v>32</v>
      </c>
      <c r="G8" s="61">
        <f>0.2*M8</f>
        <v>35.200000000000003</v>
      </c>
      <c r="H8" s="62"/>
      <c r="I8" s="63">
        <f>0.8*M8</f>
        <v>140.80000000000001</v>
      </c>
      <c r="J8" s="16"/>
      <c r="K8" s="16"/>
      <c r="L8" s="16"/>
      <c r="M8" s="34">
        <f>IFERROR(VLOOKUP(CONCATENATE(Q8,"_",P8),'[1]Fond pracovni doby'!$A$2:$E$97,4,0),"")</f>
        <v>176</v>
      </c>
      <c r="N8" s="35">
        <f>IFERROR(VLOOKUP(CONCATENATE(Q8,"_",P8),'[1]Fond pracovni doby'!$A$2:$E$97,5,0),"")</f>
        <v>176</v>
      </c>
      <c r="O8" s="35">
        <f t="shared" ref="O8" si="0">IF(M8="","",M8*1.2)</f>
        <v>211.2</v>
      </c>
      <c r="P8" s="17">
        <v>3</v>
      </c>
      <c r="Q8" s="17">
        <v>2020</v>
      </c>
      <c r="R8" s="18"/>
    </row>
    <row r="9" spans="1:18" ht="31.2" x14ac:dyDescent="0.3">
      <c r="A9" s="5">
        <v>2</v>
      </c>
      <c r="B9" s="39"/>
      <c r="C9" s="38" t="s">
        <v>31</v>
      </c>
      <c r="D9" s="16" t="s">
        <v>33</v>
      </c>
      <c r="E9" s="31" t="s">
        <v>35</v>
      </c>
      <c r="F9" s="16" t="s">
        <v>32</v>
      </c>
      <c r="G9" s="43">
        <f>0.1*M9</f>
        <v>17.600000000000001</v>
      </c>
      <c r="H9" s="56"/>
      <c r="I9" s="57">
        <f>0.2*M9</f>
        <v>35.200000000000003</v>
      </c>
      <c r="J9" s="6"/>
      <c r="K9" s="6"/>
      <c r="L9" s="6"/>
      <c r="M9" s="34">
        <f>IFERROR(VLOOKUP(CONCATENATE(Q9,"_",P9),'[1]Fond pracovni doby'!$A$2:$E$97,4,0),"")</f>
        <v>176</v>
      </c>
      <c r="N9" s="35">
        <f>IFERROR(VLOOKUP(CONCATENATE(Q9,"_",P9),'[1]Fond pracovni doby'!$A$2:$E$97,5,0),"")</f>
        <v>176</v>
      </c>
      <c r="O9" s="35">
        <f t="shared" ref="O9" si="1">IF(M9="","",M9*1.2)</f>
        <v>211.2</v>
      </c>
      <c r="P9" s="10">
        <v>3</v>
      </c>
      <c r="Q9" s="10">
        <v>2020</v>
      </c>
      <c r="R9" s="11"/>
    </row>
    <row r="10" spans="1:18" ht="31.2" x14ac:dyDescent="0.3">
      <c r="A10" s="5">
        <v>3</v>
      </c>
      <c r="B10" s="39"/>
      <c r="C10" s="38" t="s">
        <v>31</v>
      </c>
      <c r="D10" s="16" t="s">
        <v>33</v>
      </c>
      <c r="E10" s="31" t="s">
        <v>35</v>
      </c>
      <c r="F10" s="16" t="s">
        <v>32</v>
      </c>
      <c r="G10" s="43">
        <f>0.1*M10</f>
        <v>17.600000000000001</v>
      </c>
      <c r="H10" s="56"/>
      <c r="I10" s="58">
        <f>0.65*M10</f>
        <v>114.4</v>
      </c>
      <c r="J10" s="6"/>
      <c r="K10" s="6"/>
      <c r="L10" s="6"/>
      <c r="M10" s="34">
        <f>IFERROR(VLOOKUP(CONCATENATE(Q10,"_",P10),'[1]Fond pracovni doby'!$A$2:$E$97,4,0),"")</f>
        <v>176</v>
      </c>
      <c r="N10" s="35">
        <f>IFERROR(VLOOKUP(CONCATENATE(Q10,"_",P10),'[1]Fond pracovni doby'!$A$2:$E$97,5,0),"")</f>
        <v>176</v>
      </c>
      <c r="O10" s="35">
        <f t="shared" ref="O10:O14" si="2">IF(M10="","",M10*1.2)</f>
        <v>211.2</v>
      </c>
      <c r="P10" s="17">
        <v>3</v>
      </c>
      <c r="Q10" s="17">
        <v>2020</v>
      </c>
      <c r="R10" s="11"/>
    </row>
    <row r="11" spans="1:18" ht="31.2" x14ac:dyDescent="0.3">
      <c r="A11" s="5">
        <v>4</v>
      </c>
      <c r="B11" s="39"/>
      <c r="C11" s="38" t="s">
        <v>31</v>
      </c>
      <c r="D11" s="16" t="s">
        <v>33</v>
      </c>
      <c r="E11" s="31" t="s">
        <v>36</v>
      </c>
      <c r="F11" s="16" t="s">
        <v>32</v>
      </c>
      <c r="G11" s="43">
        <f>0.2*M11</f>
        <v>35.200000000000003</v>
      </c>
      <c r="H11" s="56">
        <v>1</v>
      </c>
      <c r="I11" s="58">
        <f>1.2*M11</f>
        <v>211.2</v>
      </c>
      <c r="J11" s="6"/>
      <c r="K11" s="6"/>
      <c r="L11" s="6"/>
      <c r="M11" s="34">
        <f>IFERROR(VLOOKUP(CONCATENATE(Q11,"_",P11),'[1]Fond pracovni doby'!$A$2:$E$97,4,0),"")</f>
        <v>176</v>
      </c>
      <c r="N11" s="35">
        <f>IFERROR(VLOOKUP(CONCATENATE(Q11,"_",P11),'[1]Fond pracovni doby'!$A$2:$E$97,5,0),"")</f>
        <v>176</v>
      </c>
      <c r="O11" s="35">
        <f t="shared" si="2"/>
        <v>211.2</v>
      </c>
      <c r="P11" s="10">
        <v>3</v>
      </c>
      <c r="Q11" s="10">
        <v>2020</v>
      </c>
      <c r="R11" s="11"/>
    </row>
    <row r="12" spans="1:18" ht="31.2" x14ac:dyDescent="0.3">
      <c r="A12" s="5">
        <v>5</v>
      </c>
      <c r="B12" s="39"/>
      <c r="C12" s="38" t="s">
        <v>31</v>
      </c>
      <c r="D12" s="16" t="s">
        <v>33</v>
      </c>
      <c r="E12" s="31" t="s">
        <v>37</v>
      </c>
      <c r="F12" s="16" t="s">
        <v>32</v>
      </c>
      <c r="G12" s="43">
        <f>0.2*M12</f>
        <v>35.200000000000003</v>
      </c>
      <c r="H12" s="56"/>
      <c r="I12" s="58">
        <f>M12</f>
        <v>176</v>
      </c>
      <c r="J12" s="6"/>
      <c r="K12" s="6"/>
      <c r="L12" s="9"/>
      <c r="M12" s="34">
        <f>IFERROR(VLOOKUP(CONCATENATE(Q12,"_",P12),'[1]Fond pracovni doby'!$A$2:$E$97,4,0),"")</f>
        <v>176</v>
      </c>
      <c r="N12" s="35">
        <f>IFERROR(VLOOKUP(CONCATENATE(Q12,"_",P12),'[1]Fond pracovni doby'!$A$2:$E$97,5,0),"")</f>
        <v>176</v>
      </c>
      <c r="O12" s="35">
        <f t="shared" si="2"/>
        <v>211.2</v>
      </c>
      <c r="P12" s="17">
        <v>3</v>
      </c>
      <c r="Q12" s="17">
        <v>2020</v>
      </c>
      <c r="R12" s="11"/>
    </row>
    <row r="13" spans="1:18" ht="31.2" x14ac:dyDescent="0.3">
      <c r="A13" s="5">
        <v>6</v>
      </c>
      <c r="B13" s="39"/>
      <c r="C13" s="38" t="s">
        <v>31</v>
      </c>
      <c r="D13" s="16" t="s">
        <v>33</v>
      </c>
      <c r="E13" s="31" t="s">
        <v>38</v>
      </c>
      <c r="F13" s="16" t="s">
        <v>32</v>
      </c>
      <c r="G13" s="43">
        <f t="shared" ref="G13:G18" si="3">0.1*M13</f>
        <v>17.600000000000001</v>
      </c>
      <c r="H13" s="56"/>
      <c r="I13" s="58">
        <f>0.8*M13</f>
        <v>140.80000000000001</v>
      </c>
      <c r="J13" s="6"/>
      <c r="K13" s="6"/>
      <c r="L13" s="6"/>
      <c r="M13" s="34">
        <f>IFERROR(VLOOKUP(CONCATENATE(Q13,"_",P13),'[1]Fond pracovni doby'!$A$2:$E$97,4,0),"")</f>
        <v>176</v>
      </c>
      <c r="N13" s="35">
        <f>IFERROR(VLOOKUP(CONCATENATE(Q13,"_",P13),'[1]Fond pracovni doby'!$A$2:$E$97,5,0),"")</f>
        <v>176</v>
      </c>
      <c r="O13" s="35">
        <f t="shared" si="2"/>
        <v>211.2</v>
      </c>
      <c r="P13" s="10">
        <v>3</v>
      </c>
      <c r="Q13" s="10">
        <v>2020</v>
      </c>
      <c r="R13" s="11"/>
    </row>
    <row r="14" spans="1:18" ht="31.2" x14ac:dyDescent="0.3">
      <c r="A14" s="5">
        <v>7</v>
      </c>
      <c r="B14" s="39"/>
      <c r="C14" s="38" t="s">
        <v>31</v>
      </c>
      <c r="D14" s="16" t="s">
        <v>33</v>
      </c>
      <c r="E14" s="31" t="s">
        <v>35</v>
      </c>
      <c r="F14" s="16" t="s">
        <v>32</v>
      </c>
      <c r="G14" s="43">
        <f t="shared" si="3"/>
        <v>17.600000000000001</v>
      </c>
      <c r="H14" s="56"/>
      <c r="I14" s="59">
        <f>M14</f>
        <v>176</v>
      </c>
      <c r="J14" s="6"/>
      <c r="K14" s="6"/>
      <c r="L14" s="6"/>
      <c r="M14" s="34">
        <f>IFERROR(VLOOKUP(CONCATENATE(Q14,"_",P14),'[1]Fond pracovni doby'!$A$2:$E$97,4,0),"")</f>
        <v>176</v>
      </c>
      <c r="N14" s="35">
        <f>IFERROR(VLOOKUP(CONCATENATE(Q14,"_",P14),'[1]Fond pracovni doby'!$A$2:$E$97,5,0),"")</f>
        <v>176</v>
      </c>
      <c r="O14" s="35">
        <f t="shared" si="2"/>
        <v>211.2</v>
      </c>
      <c r="P14" s="17">
        <v>3</v>
      </c>
      <c r="Q14" s="17">
        <v>2020</v>
      </c>
      <c r="R14" s="11"/>
    </row>
    <row r="15" spans="1:18" ht="31.2" x14ac:dyDescent="0.3">
      <c r="A15" s="5">
        <v>8</v>
      </c>
      <c r="B15" s="39"/>
      <c r="C15" s="38" t="s">
        <v>31</v>
      </c>
      <c r="D15" s="16" t="s">
        <v>33</v>
      </c>
      <c r="E15" s="31" t="s">
        <v>35</v>
      </c>
      <c r="F15" s="16" t="s">
        <v>32</v>
      </c>
      <c r="G15" s="43">
        <f t="shared" si="3"/>
        <v>17.600000000000001</v>
      </c>
      <c r="H15" s="56"/>
      <c r="I15" s="59">
        <f>M15</f>
        <v>176</v>
      </c>
      <c r="J15" s="6"/>
      <c r="K15" s="6"/>
      <c r="L15" s="6"/>
      <c r="M15" s="34">
        <f>IFERROR(VLOOKUP(CONCATENATE(Q15,"_",P15),'[1]Fond pracovni doby'!$A$2:$E$97,4,0),"")</f>
        <v>176</v>
      </c>
      <c r="N15" s="35">
        <f>IFERROR(VLOOKUP(CONCATENATE(Q15,"_",P15),'[1]Fond pracovni doby'!$A$2:$E$97,5,0),"")</f>
        <v>176</v>
      </c>
      <c r="O15" s="35">
        <f t="shared" ref="O15:O32" si="4">IF(M15="","",M15*1.2)</f>
        <v>211.2</v>
      </c>
      <c r="P15" s="10">
        <v>3</v>
      </c>
      <c r="Q15" s="10">
        <v>2020</v>
      </c>
      <c r="R15" s="11"/>
    </row>
    <row r="16" spans="1:18" ht="31.2" x14ac:dyDescent="0.3">
      <c r="A16" s="5">
        <v>9</v>
      </c>
      <c r="B16" s="39"/>
      <c r="C16" s="38" t="s">
        <v>31</v>
      </c>
      <c r="D16" s="16" t="s">
        <v>33</v>
      </c>
      <c r="E16" s="31" t="s">
        <v>38</v>
      </c>
      <c r="F16" s="16" t="s">
        <v>32</v>
      </c>
      <c r="G16" s="43">
        <f t="shared" si="3"/>
        <v>17.600000000000001</v>
      </c>
      <c r="H16" s="56"/>
      <c r="I16" s="59">
        <f>1*M16+(3)</f>
        <v>179</v>
      </c>
      <c r="J16" s="6"/>
      <c r="K16" s="6"/>
      <c r="L16" s="6"/>
      <c r="M16" s="34">
        <f>IFERROR(VLOOKUP(CONCATENATE(Q16,"_",P16),'[1]Fond pracovni doby'!$A$2:$E$97,4,0),"")</f>
        <v>176</v>
      </c>
      <c r="N16" s="35">
        <f>IFERROR(VLOOKUP(CONCATENATE(Q16,"_",P16),'[1]Fond pracovni doby'!$A$2:$E$97,5,0),"")</f>
        <v>176</v>
      </c>
      <c r="O16" s="35">
        <f t="shared" si="4"/>
        <v>211.2</v>
      </c>
      <c r="P16" s="17">
        <v>3</v>
      </c>
      <c r="Q16" s="17">
        <v>2020</v>
      </c>
      <c r="R16" s="11"/>
    </row>
    <row r="17" spans="1:18" ht="31.2" x14ac:dyDescent="0.3">
      <c r="A17" s="5">
        <v>10</v>
      </c>
      <c r="B17" s="39"/>
      <c r="C17" s="38" t="s">
        <v>31</v>
      </c>
      <c r="D17" s="16" t="s">
        <v>33</v>
      </c>
      <c r="E17" s="31" t="s">
        <v>35</v>
      </c>
      <c r="F17" s="16" t="s">
        <v>32</v>
      </c>
      <c r="G17" s="43">
        <f t="shared" si="3"/>
        <v>17.600000000000001</v>
      </c>
      <c r="H17" s="56"/>
      <c r="I17" s="59">
        <f>M17+3</f>
        <v>179</v>
      </c>
      <c r="J17" s="6"/>
      <c r="K17" s="6"/>
      <c r="L17" s="6"/>
      <c r="M17" s="34">
        <f>IFERROR(VLOOKUP(CONCATENATE(Q17,"_",P17),'[1]Fond pracovni doby'!$A$2:$E$97,4,0),"")</f>
        <v>176</v>
      </c>
      <c r="N17" s="35">
        <f>IFERROR(VLOOKUP(CONCATENATE(Q17,"_",P17),'[1]Fond pracovni doby'!$A$2:$E$97,5,0),"")</f>
        <v>176</v>
      </c>
      <c r="O17" s="35">
        <f t="shared" si="4"/>
        <v>211.2</v>
      </c>
      <c r="P17" s="10">
        <v>3</v>
      </c>
      <c r="Q17" s="10">
        <v>2020</v>
      </c>
      <c r="R17" s="11"/>
    </row>
    <row r="18" spans="1:18" ht="31.2" x14ac:dyDescent="0.3">
      <c r="A18" s="5">
        <v>11</v>
      </c>
      <c r="B18" s="39"/>
      <c r="C18" s="38" t="s">
        <v>31</v>
      </c>
      <c r="D18" s="16" t="s">
        <v>33</v>
      </c>
      <c r="E18" s="32" t="s">
        <v>35</v>
      </c>
      <c r="F18" s="16" t="s">
        <v>32</v>
      </c>
      <c r="G18" s="43">
        <f t="shared" si="3"/>
        <v>17.600000000000001</v>
      </c>
      <c r="H18" s="56">
        <v>9</v>
      </c>
      <c r="I18" s="58">
        <f>M18</f>
        <v>176</v>
      </c>
      <c r="J18" s="6"/>
      <c r="K18" s="6"/>
      <c r="L18" s="6"/>
      <c r="M18" s="34">
        <f>IFERROR(VLOOKUP(CONCATENATE(Q18,"_",P18),'[1]Fond pracovni doby'!$A$2:$E$97,4,0),"")</f>
        <v>176</v>
      </c>
      <c r="N18" s="35">
        <f>IFERROR(VLOOKUP(CONCATENATE(Q18,"_",P18),'[1]Fond pracovni doby'!$A$2:$E$97,5,0),"")</f>
        <v>176</v>
      </c>
      <c r="O18" s="35">
        <f t="shared" si="4"/>
        <v>211.2</v>
      </c>
      <c r="P18" s="17">
        <v>3</v>
      </c>
      <c r="Q18" s="17">
        <v>2020</v>
      </c>
      <c r="R18" s="11"/>
    </row>
    <row r="19" spans="1:18" ht="31.2" x14ac:dyDescent="0.3">
      <c r="A19" s="5">
        <v>12</v>
      </c>
      <c r="B19" s="39"/>
      <c r="C19" s="38" t="s">
        <v>31</v>
      </c>
      <c r="D19" s="16" t="s">
        <v>33</v>
      </c>
      <c r="E19" s="32" t="s">
        <v>39</v>
      </c>
      <c r="F19" s="16" t="s">
        <v>32</v>
      </c>
      <c r="G19" s="43">
        <f>0.3*M19</f>
        <v>52.8</v>
      </c>
      <c r="H19" s="56"/>
      <c r="I19" s="58">
        <f>M19</f>
        <v>176</v>
      </c>
      <c r="J19" s="6"/>
      <c r="K19" s="6"/>
      <c r="L19" s="6"/>
      <c r="M19" s="34">
        <f>IFERROR(VLOOKUP(CONCATENATE(Q19,"_",P19),'[1]Fond pracovni doby'!$A$2:$E$97,4,0),"")</f>
        <v>176</v>
      </c>
      <c r="N19" s="35">
        <f>IFERROR(VLOOKUP(CONCATENATE(Q19,"_",P19),'[1]Fond pracovni doby'!$A$2:$E$97,5,0),"")</f>
        <v>176</v>
      </c>
      <c r="O19" s="35">
        <f t="shared" si="4"/>
        <v>211.2</v>
      </c>
      <c r="P19" s="10">
        <v>3</v>
      </c>
      <c r="Q19" s="10">
        <v>2020</v>
      </c>
      <c r="R19" s="11"/>
    </row>
    <row r="20" spans="1:18" ht="31.2" x14ac:dyDescent="0.3">
      <c r="A20" s="5">
        <v>13</v>
      </c>
      <c r="B20" s="13"/>
      <c r="C20" s="36" t="s">
        <v>31</v>
      </c>
      <c r="D20" s="16" t="s">
        <v>33</v>
      </c>
      <c r="E20" s="31" t="s">
        <v>34</v>
      </c>
      <c r="F20" s="16" t="s">
        <v>32</v>
      </c>
      <c r="G20" s="49">
        <f>0.2*M20</f>
        <v>35.200000000000003</v>
      </c>
      <c r="H20" s="50"/>
      <c r="I20" s="54">
        <f>0.8*M20</f>
        <v>140.80000000000001</v>
      </c>
      <c r="J20" s="12"/>
      <c r="K20" s="12"/>
      <c r="L20" s="12"/>
      <c r="M20" s="34">
        <f>IFERROR(VLOOKUP(CONCATENATE(Q20,"_",P20),'[1]Fond pracovni doby'!$A$2:$E$97,4,0),"")</f>
        <v>176</v>
      </c>
      <c r="N20" s="35">
        <f>IFERROR(VLOOKUP(CONCATENATE(Q20,"_",P20),'[1]Fond pracovni doby'!$A$2:$E$97,5,0),"")</f>
        <v>160</v>
      </c>
      <c r="O20" s="35">
        <f t="shared" si="4"/>
        <v>211.2</v>
      </c>
      <c r="P20" s="10">
        <v>4</v>
      </c>
      <c r="Q20" s="10">
        <v>2020</v>
      </c>
      <c r="R20" s="33"/>
    </row>
    <row r="21" spans="1:18" ht="31.2" x14ac:dyDescent="0.3">
      <c r="A21" s="5">
        <v>14</v>
      </c>
      <c r="B21" s="13"/>
      <c r="C21" s="32" t="s">
        <v>31</v>
      </c>
      <c r="D21" s="16" t="s">
        <v>33</v>
      </c>
      <c r="E21" s="31" t="s">
        <v>35</v>
      </c>
      <c r="F21" s="16" t="s">
        <v>32</v>
      </c>
      <c r="G21" s="49">
        <f>0.1*M21</f>
        <v>17.600000000000001</v>
      </c>
      <c r="H21" s="50"/>
      <c r="I21" s="54">
        <f>0.2*M21</f>
        <v>35.200000000000003</v>
      </c>
      <c r="J21" s="12"/>
      <c r="K21" s="12"/>
      <c r="L21" s="12"/>
      <c r="M21" s="34">
        <f>IFERROR(VLOOKUP(CONCATENATE(Q21,"_",P21),'[1]Fond pracovni doby'!$A$2:$E$97,4,0),"")</f>
        <v>176</v>
      </c>
      <c r="N21" s="35">
        <f>IFERROR(VLOOKUP(CONCATENATE(Q21,"_",P21),'[1]Fond pracovni doby'!$A$2:$E$97,5,0),"")</f>
        <v>160</v>
      </c>
      <c r="O21" s="35">
        <f t="shared" si="4"/>
        <v>211.2</v>
      </c>
      <c r="P21" s="10">
        <v>4</v>
      </c>
      <c r="Q21" s="10">
        <v>2020</v>
      </c>
      <c r="R21" s="33"/>
    </row>
    <row r="22" spans="1:18" ht="31.2" x14ac:dyDescent="0.3">
      <c r="A22" s="5">
        <v>15</v>
      </c>
      <c r="B22" s="13"/>
      <c r="C22" s="32" t="s">
        <v>31</v>
      </c>
      <c r="D22" s="16" t="s">
        <v>33</v>
      </c>
      <c r="E22" s="31" t="s">
        <v>35</v>
      </c>
      <c r="F22" s="16" t="s">
        <v>32</v>
      </c>
      <c r="G22" s="49">
        <f>0.1*M22</f>
        <v>17.600000000000001</v>
      </c>
      <c r="H22" s="50"/>
      <c r="I22" s="54">
        <f>0.65*M22</f>
        <v>114.4</v>
      </c>
      <c r="J22" s="12"/>
      <c r="K22" s="12"/>
      <c r="L22" s="12"/>
      <c r="M22" s="34">
        <f>IFERROR(VLOOKUP(CONCATENATE(Q22,"_",P22),'[1]Fond pracovni doby'!$A$2:$E$97,4,0),"")</f>
        <v>176</v>
      </c>
      <c r="N22" s="35">
        <f>IFERROR(VLOOKUP(CONCATENATE(Q22,"_",P22),'[1]Fond pracovni doby'!$A$2:$E$97,5,0),"")</f>
        <v>160</v>
      </c>
      <c r="O22" s="35">
        <f t="shared" si="4"/>
        <v>211.2</v>
      </c>
      <c r="P22" s="10">
        <v>4</v>
      </c>
      <c r="Q22" s="10">
        <v>2020</v>
      </c>
      <c r="R22" s="33"/>
    </row>
    <row r="23" spans="1:18" ht="31.2" x14ac:dyDescent="0.3">
      <c r="A23" s="5">
        <v>16</v>
      </c>
      <c r="B23" s="13"/>
      <c r="C23" s="32" t="s">
        <v>31</v>
      </c>
      <c r="D23" s="16" t="s">
        <v>33</v>
      </c>
      <c r="E23" s="31" t="s">
        <v>36</v>
      </c>
      <c r="F23" s="16" t="s">
        <v>32</v>
      </c>
      <c r="G23" s="49">
        <f>0.2*M23</f>
        <v>35.200000000000003</v>
      </c>
      <c r="H23" s="50"/>
      <c r="I23" s="54">
        <f>1.2*M23</f>
        <v>211.2</v>
      </c>
      <c r="J23" s="12"/>
      <c r="K23" s="12"/>
      <c r="L23" s="12"/>
      <c r="M23" s="34">
        <f>IFERROR(VLOOKUP(CONCATENATE(Q23,"_",P23),'[1]Fond pracovni doby'!$A$2:$E$97,4,0),"")</f>
        <v>176</v>
      </c>
      <c r="N23" s="35">
        <f>IFERROR(VLOOKUP(CONCATENATE(Q23,"_",P23),'[1]Fond pracovni doby'!$A$2:$E$97,5,0),"")</f>
        <v>160</v>
      </c>
      <c r="O23" s="35">
        <f t="shared" si="4"/>
        <v>211.2</v>
      </c>
      <c r="P23" s="10">
        <v>4</v>
      </c>
      <c r="Q23" s="10">
        <v>2020</v>
      </c>
      <c r="R23" s="33"/>
    </row>
    <row r="24" spans="1:18" ht="31.2" x14ac:dyDescent="0.3">
      <c r="A24" s="5">
        <v>17</v>
      </c>
      <c r="B24" s="13"/>
      <c r="C24" s="32" t="s">
        <v>31</v>
      </c>
      <c r="D24" s="16" t="s">
        <v>33</v>
      </c>
      <c r="E24" s="31" t="s">
        <v>36</v>
      </c>
      <c r="F24" s="16" t="s">
        <v>32</v>
      </c>
      <c r="G24" s="49">
        <v>17.600000000000001</v>
      </c>
      <c r="H24" s="50"/>
      <c r="I24" s="54">
        <f>0.36*M24</f>
        <v>63.36</v>
      </c>
      <c r="J24" s="12"/>
      <c r="K24" s="12"/>
      <c r="L24" s="12"/>
      <c r="M24" s="34">
        <f>IFERROR(VLOOKUP(CONCATENATE(Q24,"_",P24),'[1]Fond pracovni doby'!$A$2:$E$97,4,0),"")</f>
        <v>176</v>
      </c>
      <c r="N24" s="35">
        <f>IFERROR(VLOOKUP(CONCATENATE(Q24,"_",P24),'[1]Fond pracovni doby'!$A$2:$E$97,5,0),"")</f>
        <v>160</v>
      </c>
      <c r="O24" s="35">
        <f t="shared" ref="O24" si="5">IF(M24="","",M24*1.2)</f>
        <v>211.2</v>
      </c>
      <c r="P24" s="10">
        <v>4</v>
      </c>
      <c r="Q24" s="10">
        <v>2020</v>
      </c>
      <c r="R24" s="33"/>
    </row>
    <row r="25" spans="1:18" ht="31.2" x14ac:dyDescent="0.3">
      <c r="A25" s="5">
        <v>18</v>
      </c>
      <c r="B25" s="13"/>
      <c r="C25" s="32" t="s">
        <v>31</v>
      </c>
      <c r="D25" s="16" t="s">
        <v>33</v>
      </c>
      <c r="E25" s="31" t="s">
        <v>37</v>
      </c>
      <c r="F25" s="16" t="s">
        <v>32</v>
      </c>
      <c r="G25" s="49">
        <f>0.2*M25</f>
        <v>35.200000000000003</v>
      </c>
      <c r="H25" s="50"/>
      <c r="I25" s="54">
        <f>M25</f>
        <v>176</v>
      </c>
      <c r="J25" s="12"/>
      <c r="K25" s="12"/>
      <c r="L25" s="12"/>
      <c r="M25" s="34">
        <f>IFERROR(VLOOKUP(CONCATENATE(Q25,"_",P25),'[1]Fond pracovni doby'!$A$2:$E$97,4,0),"")</f>
        <v>176</v>
      </c>
      <c r="N25" s="35">
        <f>IFERROR(VLOOKUP(CONCATENATE(Q25,"_",P25),'[1]Fond pracovni doby'!$A$2:$E$97,5,0),"")</f>
        <v>160</v>
      </c>
      <c r="O25" s="35">
        <f t="shared" si="4"/>
        <v>211.2</v>
      </c>
      <c r="P25" s="10">
        <v>4</v>
      </c>
      <c r="Q25" s="10">
        <v>2020</v>
      </c>
      <c r="R25" s="33"/>
    </row>
    <row r="26" spans="1:18" ht="31.2" x14ac:dyDescent="0.3">
      <c r="A26" s="5">
        <v>19</v>
      </c>
      <c r="B26" s="13"/>
      <c r="C26" s="32" t="s">
        <v>31</v>
      </c>
      <c r="D26" s="16" t="s">
        <v>33</v>
      </c>
      <c r="E26" s="31" t="s">
        <v>38</v>
      </c>
      <c r="F26" s="16" t="s">
        <v>32</v>
      </c>
      <c r="G26" s="49">
        <f>0.1*M26</f>
        <v>17.600000000000001</v>
      </c>
      <c r="H26" s="50"/>
      <c r="I26" s="54">
        <f>0.8*M26</f>
        <v>140.80000000000001</v>
      </c>
      <c r="J26" s="12"/>
      <c r="K26" s="12"/>
      <c r="L26" s="12"/>
      <c r="M26" s="34">
        <f>IFERROR(VLOOKUP(CONCATENATE(Q26,"_",P26),'[1]Fond pracovni doby'!$A$2:$E$97,4,0),"")</f>
        <v>176</v>
      </c>
      <c r="N26" s="35">
        <f>IFERROR(VLOOKUP(CONCATENATE(Q26,"_",P26),'[1]Fond pracovni doby'!$A$2:$E$97,5,0),"")</f>
        <v>160</v>
      </c>
      <c r="O26" s="35">
        <f t="shared" si="4"/>
        <v>211.2</v>
      </c>
      <c r="P26" s="10">
        <v>4</v>
      </c>
      <c r="Q26" s="10">
        <v>2020</v>
      </c>
      <c r="R26" s="33"/>
    </row>
    <row r="27" spans="1:18" ht="31.2" x14ac:dyDescent="0.3">
      <c r="A27" s="5">
        <v>20</v>
      </c>
      <c r="B27" s="13"/>
      <c r="C27" s="32" t="s">
        <v>31</v>
      </c>
      <c r="D27" s="16" t="s">
        <v>33</v>
      </c>
      <c r="E27" s="31" t="s">
        <v>35</v>
      </c>
      <c r="F27" s="16" t="s">
        <v>32</v>
      </c>
      <c r="G27" s="49">
        <f>0.1*M27</f>
        <v>17.600000000000001</v>
      </c>
      <c r="H27" s="50"/>
      <c r="I27" s="54">
        <f t="shared" ref="I27:I32" si="6">M27</f>
        <v>176</v>
      </c>
      <c r="J27" s="12"/>
      <c r="K27" s="12"/>
      <c r="L27" s="12"/>
      <c r="M27" s="34">
        <f>IFERROR(VLOOKUP(CONCATENATE(Q27,"_",P27),'[1]Fond pracovni doby'!$A$2:$E$97,4,0),"")</f>
        <v>176</v>
      </c>
      <c r="N27" s="35">
        <f>IFERROR(VLOOKUP(CONCATENATE(Q27,"_",P27),'[1]Fond pracovni doby'!$A$2:$E$97,5,0),"")</f>
        <v>160</v>
      </c>
      <c r="O27" s="35">
        <f t="shared" si="4"/>
        <v>211.2</v>
      </c>
      <c r="P27" s="10">
        <v>4</v>
      </c>
      <c r="Q27" s="10">
        <v>2020</v>
      </c>
      <c r="R27" s="33"/>
    </row>
    <row r="28" spans="1:18" ht="31.2" x14ac:dyDescent="0.3">
      <c r="A28" s="5">
        <v>21</v>
      </c>
      <c r="B28" s="13"/>
      <c r="C28" s="32" t="s">
        <v>31</v>
      </c>
      <c r="D28" s="16" t="s">
        <v>33</v>
      </c>
      <c r="E28" s="31" t="s">
        <v>35</v>
      </c>
      <c r="F28" s="16" t="s">
        <v>32</v>
      </c>
      <c r="G28" s="49">
        <f>0.1*M28</f>
        <v>17.600000000000001</v>
      </c>
      <c r="H28" s="50">
        <v>4</v>
      </c>
      <c r="I28" s="54">
        <f t="shared" si="6"/>
        <v>176</v>
      </c>
      <c r="J28" s="12"/>
      <c r="K28" s="12"/>
      <c r="L28" s="12"/>
      <c r="M28" s="34">
        <f>IFERROR(VLOOKUP(CONCATENATE(Q28,"_",P28),'[1]Fond pracovni doby'!$A$2:$E$97,4,0),"")</f>
        <v>176</v>
      </c>
      <c r="N28" s="35">
        <f>IFERROR(VLOOKUP(CONCATENATE(Q28,"_",P28),'[1]Fond pracovni doby'!$A$2:$E$97,5,0),"")</f>
        <v>160</v>
      </c>
      <c r="O28" s="35">
        <f t="shared" si="4"/>
        <v>211.2</v>
      </c>
      <c r="P28" s="10">
        <v>4</v>
      </c>
      <c r="Q28" s="10">
        <v>2020</v>
      </c>
      <c r="R28" s="33"/>
    </row>
    <row r="29" spans="1:18" ht="31.2" x14ac:dyDescent="0.3">
      <c r="A29" s="5">
        <v>22</v>
      </c>
      <c r="B29" s="13"/>
      <c r="C29" s="32" t="s">
        <v>31</v>
      </c>
      <c r="D29" s="16" t="s">
        <v>33</v>
      </c>
      <c r="E29" s="31" t="s">
        <v>38</v>
      </c>
      <c r="F29" s="16" t="s">
        <v>32</v>
      </c>
      <c r="G29" s="49">
        <f>0.1*M29</f>
        <v>17.600000000000001</v>
      </c>
      <c r="H29" s="50"/>
      <c r="I29" s="54">
        <f t="shared" si="6"/>
        <v>176</v>
      </c>
      <c r="J29" s="12"/>
      <c r="K29" s="12"/>
      <c r="L29" s="12"/>
      <c r="M29" s="34">
        <f>IFERROR(VLOOKUP(CONCATENATE(Q29,"_",P29),'[1]Fond pracovni doby'!$A$2:$E$97,4,0),"")</f>
        <v>176</v>
      </c>
      <c r="N29" s="35">
        <f>IFERROR(VLOOKUP(CONCATENATE(Q29,"_",P29),'[1]Fond pracovni doby'!$A$2:$E$97,5,0),"")</f>
        <v>160</v>
      </c>
      <c r="O29" s="35">
        <f t="shared" si="4"/>
        <v>211.2</v>
      </c>
      <c r="P29" s="10">
        <v>4</v>
      </c>
      <c r="Q29" s="10">
        <v>2020</v>
      </c>
      <c r="R29" s="33"/>
    </row>
    <row r="30" spans="1:18" ht="31.2" x14ac:dyDescent="0.3">
      <c r="A30" s="5">
        <v>23</v>
      </c>
      <c r="B30" s="13"/>
      <c r="C30" s="32" t="s">
        <v>31</v>
      </c>
      <c r="D30" s="16" t="s">
        <v>33</v>
      </c>
      <c r="E30" s="32" t="s">
        <v>35</v>
      </c>
      <c r="F30" s="16" t="s">
        <v>32</v>
      </c>
      <c r="G30" s="49">
        <f>0.1*M30</f>
        <v>17.600000000000001</v>
      </c>
      <c r="H30" s="50"/>
      <c r="I30" s="54">
        <f t="shared" si="6"/>
        <v>176</v>
      </c>
      <c r="J30" s="12"/>
      <c r="K30" s="12"/>
      <c r="L30" s="12"/>
      <c r="M30" s="34">
        <f>IFERROR(VLOOKUP(CONCATENATE(Q30,"_",P30),'[1]Fond pracovni doby'!$A$2:$E$97,4,0),"")</f>
        <v>176</v>
      </c>
      <c r="N30" s="35">
        <f>IFERROR(VLOOKUP(CONCATENATE(Q30,"_",P30),'[1]Fond pracovni doby'!$A$2:$E$97,5,0),"")</f>
        <v>160</v>
      </c>
      <c r="O30" s="35">
        <f t="shared" si="4"/>
        <v>211.2</v>
      </c>
      <c r="P30" s="10">
        <v>4</v>
      </c>
      <c r="Q30" s="10">
        <v>2020</v>
      </c>
      <c r="R30" s="33"/>
    </row>
    <row r="31" spans="1:18" ht="31.2" x14ac:dyDescent="0.3">
      <c r="A31" s="5">
        <v>24</v>
      </c>
      <c r="B31" s="13"/>
      <c r="C31" s="32" t="s">
        <v>31</v>
      </c>
      <c r="D31" s="16" t="s">
        <v>33</v>
      </c>
      <c r="E31" s="32" t="s">
        <v>35</v>
      </c>
      <c r="F31" s="16" t="s">
        <v>32</v>
      </c>
      <c r="G31" s="49">
        <v>13.6</v>
      </c>
      <c r="H31" s="50"/>
      <c r="I31" s="54">
        <f t="shared" si="6"/>
        <v>176</v>
      </c>
      <c r="J31" s="12"/>
      <c r="K31" s="12"/>
      <c r="L31" s="12"/>
      <c r="M31" s="34">
        <f>IFERROR(VLOOKUP(CONCATENATE(Q31,"_",P31),'[1]Fond pracovni doby'!$A$2:$E$97,4,0),"")</f>
        <v>176</v>
      </c>
      <c r="N31" s="35">
        <f>IFERROR(VLOOKUP(CONCATENATE(Q31,"_",P31),'[1]Fond pracovni doby'!$A$2:$E$97,5,0),"")</f>
        <v>160</v>
      </c>
      <c r="O31" s="35">
        <f t="shared" si="4"/>
        <v>211.2</v>
      </c>
      <c r="P31" s="10">
        <v>4</v>
      </c>
      <c r="Q31" s="10">
        <v>2020</v>
      </c>
      <c r="R31" s="33"/>
    </row>
    <row r="32" spans="1:18" ht="31.2" x14ac:dyDescent="0.3">
      <c r="A32" s="5">
        <v>25</v>
      </c>
      <c r="B32" s="13"/>
      <c r="C32" s="32" t="s">
        <v>31</v>
      </c>
      <c r="D32" s="16" t="s">
        <v>33</v>
      </c>
      <c r="E32" s="32" t="s">
        <v>39</v>
      </c>
      <c r="F32" s="16" t="s">
        <v>32</v>
      </c>
      <c r="G32" s="49">
        <f>0.3*M32</f>
        <v>52.8</v>
      </c>
      <c r="H32" s="50"/>
      <c r="I32" s="54">
        <f t="shared" si="6"/>
        <v>176</v>
      </c>
      <c r="J32" s="12"/>
      <c r="K32" s="12"/>
      <c r="L32" s="12"/>
      <c r="M32" s="34">
        <f>IFERROR(VLOOKUP(CONCATENATE(Q32,"_",P32),'[1]Fond pracovni doby'!$A$2:$E$97,4,0),"")</f>
        <v>176</v>
      </c>
      <c r="N32" s="35">
        <f>IFERROR(VLOOKUP(CONCATENATE(Q32,"_",P32),'[1]Fond pracovni doby'!$A$2:$E$97,5,0),"")</f>
        <v>160</v>
      </c>
      <c r="O32" s="35">
        <f t="shared" si="4"/>
        <v>211.2</v>
      </c>
      <c r="P32" s="10">
        <v>4</v>
      </c>
      <c r="Q32" s="10">
        <v>2020</v>
      </c>
      <c r="R32" s="33"/>
    </row>
    <row r="33" spans="1:18" ht="31.2" x14ac:dyDescent="0.3">
      <c r="A33" s="5">
        <v>26</v>
      </c>
      <c r="B33" s="37"/>
      <c r="C33" s="38" t="s">
        <v>31</v>
      </c>
      <c r="D33" s="16" t="s">
        <v>33</v>
      </c>
      <c r="E33" s="31" t="s">
        <v>34</v>
      </c>
      <c r="F33" s="16" t="s">
        <v>32</v>
      </c>
      <c r="G33" s="49">
        <f>0.2*M33</f>
        <v>33.6</v>
      </c>
      <c r="H33" s="50"/>
      <c r="I33" s="54">
        <f>0.8*M33</f>
        <v>134.4</v>
      </c>
      <c r="J33" s="12"/>
      <c r="K33" s="12"/>
      <c r="L33" s="12"/>
      <c r="M33" s="34">
        <f>IFERROR(VLOOKUP(CONCATENATE(Q33,"_",P33),'[1]Fond pracovni doby'!$A$2:$E$97,4,0),"")</f>
        <v>168</v>
      </c>
      <c r="N33" s="35">
        <f>IFERROR(VLOOKUP(CONCATENATE(Q33,"_",P33),'[1]Fond pracovni doby'!$A$2:$E$97,5,0),"")</f>
        <v>152</v>
      </c>
      <c r="O33" s="35">
        <f t="shared" ref="O33:O38" si="7">IF(M33="","",M33*1.2)</f>
        <v>201.6</v>
      </c>
      <c r="P33" s="10">
        <v>5</v>
      </c>
      <c r="Q33" s="10">
        <v>2020</v>
      </c>
      <c r="R33" s="33"/>
    </row>
    <row r="34" spans="1:18" ht="31.2" x14ac:dyDescent="0.3">
      <c r="A34" s="5">
        <v>27</v>
      </c>
      <c r="B34" s="39"/>
      <c r="C34" s="38" t="s">
        <v>31</v>
      </c>
      <c r="D34" s="16" t="s">
        <v>33</v>
      </c>
      <c r="E34" s="31" t="s">
        <v>35</v>
      </c>
      <c r="F34" s="16" t="s">
        <v>32</v>
      </c>
      <c r="G34" s="49">
        <f>0.1*M34</f>
        <v>16.8</v>
      </c>
      <c r="H34" s="50"/>
      <c r="I34" s="54">
        <f>0.2*M34</f>
        <v>33.6</v>
      </c>
      <c r="J34" s="12"/>
      <c r="K34" s="12"/>
      <c r="L34" s="12"/>
      <c r="M34" s="34">
        <f>IFERROR(VLOOKUP(CONCATENATE(Q34,"_",P34),'[1]Fond pracovni doby'!$A$2:$E$97,4,0),"")</f>
        <v>168</v>
      </c>
      <c r="N34" s="35">
        <f>IFERROR(VLOOKUP(CONCATENATE(Q34,"_",P34),'[1]Fond pracovni doby'!$A$2:$E$97,5,0),"")</f>
        <v>152</v>
      </c>
      <c r="O34" s="35">
        <f t="shared" si="7"/>
        <v>201.6</v>
      </c>
      <c r="P34" s="10">
        <v>5</v>
      </c>
      <c r="Q34" s="10">
        <v>2020</v>
      </c>
      <c r="R34" s="33"/>
    </row>
    <row r="35" spans="1:18" ht="31.2" x14ac:dyDescent="0.3">
      <c r="A35" s="5">
        <v>28</v>
      </c>
      <c r="B35" s="39"/>
      <c r="C35" s="38" t="s">
        <v>31</v>
      </c>
      <c r="D35" s="16" t="s">
        <v>33</v>
      </c>
      <c r="E35" s="31" t="s">
        <v>35</v>
      </c>
      <c r="F35" s="16" t="s">
        <v>32</v>
      </c>
      <c r="G35" s="49">
        <f>0.1*M35</f>
        <v>16.8</v>
      </c>
      <c r="H35" s="50"/>
      <c r="I35" s="54">
        <f>0.65*M35</f>
        <v>109.2</v>
      </c>
      <c r="J35" s="12"/>
      <c r="K35" s="12"/>
      <c r="L35" s="12"/>
      <c r="M35" s="34">
        <f>IFERROR(VLOOKUP(CONCATENATE(Q35,"_",P35),'[1]Fond pracovni doby'!$A$2:$E$97,4,0),"")</f>
        <v>168</v>
      </c>
      <c r="N35" s="35">
        <f>IFERROR(VLOOKUP(CONCATENATE(Q35,"_",P35),'[1]Fond pracovni doby'!$A$2:$E$97,5,0),"")</f>
        <v>152</v>
      </c>
      <c r="O35" s="35">
        <f t="shared" si="7"/>
        <v>201.6</v>
      </c>
      <c r="P35" s="10">
        <v>5</v>
      </c>
      <c r="Q35" s="10">
        <v>2020</v>
      </c>
      <c r="R35" s="33"/>
    </row>
    <row r="36" spans="1:18" ht="31.2" x14ac:dyDescent="0.3">
      <c r="A36" s="5">
        <v>29</v>
      </c>
      <c r="B36" s="39"/>
      <c r="C36" s="38" t="s">
        <v>31</v>
      </c>
      <c r="D36" s="16" t="s">
        <v>33</v>
      </c>
      <c r="E36" s="31" t="s">
        <v>36</v>
      </c>
      <c r="F36" s="16" t="s">
        <v>32</v>
      </c>
      <c r="G36" s="49">
        <f>0.2*M36</f>
        <v>33.6</v>
      </c>
      <c r="H36" s="50"/>
      <c r="I36" s="54">
        <f>1.2*M36</f>
        <v>201.6</v>
      </c>
      <c r="J36" s="12"/>
      <c r="K36" s="12"/>
      <c r="L36" s="12"/>
      <c r="M36" s="34">
        <f>IFERROR(VLOOKUP(CONCATENATE(Q36,"_",P36),'[1]Fond pracovni doby'!$A$2:$E$97,4,0),"")</f>
        <v>168</v>
      </c>
      <c r="N36" s="35">
        <f>IFERROR(VLOOKUP(CONCATENATE(Q36,"_",P36),'[1]Fond pracovni doby'!$A$2:$E$97,5,0),"")</f>
        <v>152</v>
      </c>
      <c r="O36" s="35">
        <f t="shared" si="7"/>
        <v>201.6</v>
      </c>
      <c r="P36" s="10">
        <v>5</v>
      </c>
      <c r="Q36" s="10">
        <v>2020</v>
      </c>
      <c r="R36" s="33"/>
    </row>
    <row r="37" spans="1:18" ht="31.2" x14ac:dyDescent="0.3">
      <c r="A37" s="5">
        <v>30</v>
      </c>
      <c r="B37" s="39"/>
      <c r="C37" s="38" t="s">
        <v>31</v>
      </c>
      <c r="D37" s="16" t="s">
        <v>33</v>
      </c>
      <c r="E37" s="31" t="s">
        <v>36</v>
      </c>
      <c r="F37" s="16" t="s">
        <v>32</v>
      </c>
      <c r="G37" s="49">
        <v>16.8</v>
      </c>
      <c r="H37" s="50"/>
      <c r="I37" s="54">
        <f>0.36*M37</f>
        <v>60.48</v>
      </c>
      <c r="J37" s="12"/>
      <c r="K37" s="12"/>
      <c r="L37" s="12"/>
      <c r="M37" s="34">
        <f>IFERROR(VLOOKUP(CONCATENATE(Q37,"_",P37),'[1]Fond pracovni doby'!$A$2:$E$97,4,0),"")</f>
        <v>168</v>
      </c>
      <c r="N37" s="35">
        <f>IFERROR(VLOOKUP(CONCATENATE(Q37,"_",P37),'[1]Fond pracovni doby'!$A$2:$E$97,5,0),"")</f>
        <v>152</v>
      </c>
      <c r="O37" s="35">
        <f t="shared" ref="O37" si="8">IF(M37="","",M37*1.2)</f>
        <v>201.6</v>
      </c>
      <c r="P37" s="10">
        <v>5</v>
      </c>
      <c r="Q37" s="10">
        <v>2020</v>
      </c>
      <c r="R37" s="33"/>
    </row>
    <row r="38" spans="1:18" ht="31.2" x14ac:dyDescent="0.3">
      <c r="A38" s="5">
        <v>31</v>
      </c>
      <c r="B38" s="39"/>
      <c r="C38" s="38" t="s">
        <v>31</v>
      </c>
      <c r="D38" s="16" t="s">
        <v>33</v>
      </c>
      <c r="E38" s="31" t="s">
        <v>37</v>
      </c>
      <c r="F38" s="16" t="s">
        <v>32</v>
      </c>
      <c r="G38" s="49">
        <f>0.2*M38</f>
        <v>33.6</v>
      </c>
      <c r="H38" s="50"/>
      <c r="I38" s="54">
        <f>M38</f>
        <v>168</v>
      </c>
      <c r="J38" s="12"/>
      <c r="K38" s="12"/>
      <c r="L38" s="12"/>
      <c r="M38" s="34">
        <f>IFERROR(VLOOKUP(CONCATENATE(Q38,"_",P38),'[1]Fond pracovni doby'!$A$2:$E$97,4,0),"")</f>
        <v>168</v>
      </c>
      <c r="N38" s="35">
        <f>IFERROR(VLOOKUP(CONCATENATE(Q38,"_",P38),'[1]Fond pracovni doby'!$A$2:$E$97,5,0),"")</f>
        <v>152</v>
      </c>
      <c r="O38" s="35">
        <f t="shared" si="7"/>
        <v>201.6</v>
      </c>
      <c r="P38" s="10">
        <v>5</v>
      </c>
      <c r="Q38" s="10">
        <v>2020</v>
      </c>
      <c r="R38" s="33"/>
    </row>
    <row r="39" spans="1:18" ht="31.2" x14ac:dyDescent="0.3">
      <c r="A39" s="5">
        <v>32</v>
      </c>
      <c r="B39" s="39"/>
      <c r="C39" s="38" t="s">
        <v>31</v>
      </c>
      <c r="D39" s="16" t="s">
        <v>33</v>
      </c>
      <c r="E39" s="31" t="s">
        <v>38</v>
      </c>
      <c r="F39" s="16" t="s">
        <v>32</v>
      </c>
      <c r="G39" s="49">
        <f t="shared" ref="G39:G44" si="9">0.1*M39</f>
        <v>16.8</v>
      </c>
      <c r="H39" s="50"/>
      <c r="I39" s="54">
        <f>0.8*M39</f>
        <v>134.4</v>
      </c>
      <c r="J39" s="12"/>
      <c r="K39" s="12"/>
      <c r="L39" s="12"/>
      <c r="M39" s="34">
        <f>IFERROR(VLOOKUP(CONCATENATE(Q39,"_",P39),'[1]Fond pracovni doby'!$A$2:$E$97,4,0),"")</f>
        <v>168</v>
      </c>
      <c r="N39" s="35">
        <f>IFERROR(VLOOKUP(CONCATENATE(Q39,"_",P39),'[1]Fond pracovni doby'!$A$2:$E$97,5,0),"")</f>
        <v>152</v>
      </c>
      <c r="O39" s="35">
        <f t="shared" ref="O39:O58" si="10">IF(M39="","",M39*1.2)</f>
        <v>201.6</v>
      </c>
      <c r="P39" s="10">
        <v>5</v>
      </c>
      <c r="Q39" s="10">
        <v>2020</v>
      </c>
      <c r="R39" s="33"/>
    </row>
    <row r="40" spans="1:18" ht="31.2" x14ac:dyDescent="0.3">
      <c r="A40" s="5">
        <v>33</v>
      </c>
      <c r="B40" s="39"/>
      <c r="C40" s="38" t="s">
        <v>31</v>
      </c>
      <c r="D40" s="16" t="s">
        <v>33</v>
      </c>
      <c r="E40" s="31" t="s">
        <v>35</v>
      </c>
      <c r="F40" s="16" t="s">
        <v>32</v>
      </c>
      <c r="G40" s="49">
        <f t="shared" si="9"/>
        <v>16.8</v>
      </c>
      <c r="H40" s="50"/>
      <c r="I40" s="54">
        <f>M40</f>
        <v>168</v>
      </c>
      <c r="J40" s="12"/>
      <c r="K40" s="12"/>
      <c r="L40" s="12"/>
      <c r="M40" s="34">
        <f>IFERROR(VLOOKUP(CONCATENATE(Q40,"_",P40),'[1]Fond pracovni doby'!$A$2:$E$97,4,0),"")</f>
        <v>168</v>
      </c>
      <c r="N40" s="35">
        <f>IFERROR(VLOOKUP(CONCATENATE(Q40,"_",P40),'[1]Fond pracovni doby'!$A$2:$E$97,5,0),"")</f>
        <v>152</v>
      </c>
      <c r="O40" s="35">
        <f t="shared" si="10"/>
        <v>201.6</v>
      </c>
      <c r="P40" s="10">
        <v>5</v>
      </c>
      <c r="Q40" s="10">
        <v>2020</v>
      </c>
      <c r="R40" s="33"/>
    </row>
    <row r="41" spans="1:18" ht="31.2" x14ac:dyDescent="0.3">
      <c r="A41" s="5">
        <v>34</v>
      </c>
      <c r="B41" s="39"/>
      <c r="C41" s="38" t="s">
        <v>31</v>
      </c>
      <c r="D41" s="16" t="s">
        <v>33</v>
      </c>
      <c r="E41" s="31" t="s">
        <v>35</v>
      </c>
      <c r="F41" s="16" t="s">
        <v>32</v>
      </c>
      <c r="G41" s="49">
        <f t="shared" si="9"/>
        <v>16.8</v>
      </c>
      <c r="H41" s="50"/>
      <c r="I41" s="54">
        <f>M41</f>
        <v>168</v>
      </c>
      <c r="J41" s="12"/>
      <c r="K41" s="12"/>
      <c r="L41" s="12"/>
      <c r="M41" s="34">
        <f>IFERROR(VLOOKUP(CONCATENATE(Q41,"_",P41),'[1]Fond pracovni doby'!$A$2:$E$97,4,0),"")</f>
        <v>168</v>
      </c>
      <c r="N41" s="35">
        <f>IFERROR(VLOOKUP(CONCATENATE(Q41,"_",P41),'[1]Fond pracovni doby'!$A$2:$E$97,5,0),"")</f>
        <v>152</v>
      </c>
      <c r="O41" s="35">
        <f t="shared" si="10"/>
        <v>201.6</v>
      </c>
      <c r="P41" s="10">
        <v>5</v>
      </c>
      <c r="Q41" s="10">
        <v>2020</v>
      </c>
      <c r="R41" s="33"/>
    </row>
    <row r="42" spans="1:18" ht="31.2" x14ac:dyDescent="0.3">
      <c r="A42" s="5">
        <v>35</v>
      </c>
      <c r="B42" s="39"/>
      <c r="C42" s="38" t="s">
        <v>31</v>
      </c>
      <c r="D42" s="16" t="s">
        <v>33</v>
      </c>
      <c r="E42" s="31" t="s">
        <v>38</v>
      </c>
      <c r="F42" s="16" t="s">
        <v>32</v>
      </c>
      <c r="G42" s="49">
        <f t="shared" si="9"/>
        <v>16.8</v>
      </c>
      <c r="H42" s="50">
        <v>1</v>
      </c>
      <c r="I42" s="55">
        <f>M42+6</f>
        <v>174</v>
      </c>
      <c r="J42" s="12"/>
      <c r="K42" s="12"/>
      <c r="L42" s="12"/>
      <c r="M42" s="34">
        <f>IFERROR(VLOOKUP(CONCATENATE(Q42,"_",P42),'[1]Fond pracovni doby'!$A$2:$E$97,4,0),"")</f>
        <v>168</v>
      </c>
      <c r="N42" s="35">
        <f>IFERROR(VLOOKUP(CONCATENATE(Q42,"_",P42),'[1]Fond pracovni doby'!$A$2:$E$97,5,0),"")</f>
        <v>152</v>
      </c>
      <c r="O42" s="35">
        <f t="shared" si="10"/>
        <v>201.6</v>
      </c>
      <c r="P42" s="10">
        <v>5</v>
      </c>
      <c r="Q42" s="10">
        <v>2020</v>
      </c>
      <c r="R42" s="33"/>
    </row>
    <row r="43" spans="1:18" ht="31.2" x14ac:dyDescent="0.3">
      <c r="A43" s="5">
        <v>36</v>
      </c>
      <c r="B43" s="39"/>
      <c r="C43" s="38" t="s">
        <v>31</v>
      </c>
      <c r="D43" s="16" t="s">
        <v>33</v>
      </c>
      <c r="E43" s="31" t="s">
        <v>35</v>
      </c>
      <c r="F43" s="16" t="s">
        <v>32</v>
      </c>
      <c r="G43" s="49">
        <f t="shared" si="9"/>
        <v>16.8</v>
      </c>
      <c r="H43" s="50">
        <v>1</v>
      </c>
      <c r="I43" s="55">
        <f>M43+6</f>
        <v>174</v>
      </c>
      <c r="J43" s="12"/>
      <c r="K43" s="12"/>
      <c r="L43" s="12"/>
      <c r="M43" s="34">
        <f>IFERROR(VLOOKUP(CONCATENATE(Q43,"_",P43),'[1]Fond pracovni doby'!$A$2:$E$97,4,0),"")</f>
        <v>168</v>
      </c>
      <c r="N43" s="35">
        <f>IFERROR(VLOOKUP(CONCATENATE(Q43,"_",P43),'[1]Fond pracovni doby'!$A$2:$E$97,5,0),"")</f>
        <v>152</v>
      </c>
      <c r="O43" s="35">
        <f t="shared" si="10"/>
        <v>201.6</v>
      </c>
      <c r="P43" s="10">
        <v>5</v>
      </c>
      <c r="Q43" s="10">
        <v>2020</v>
      </c>
      <c r="R43" s="33"/>
    </row>
    <row r="44" spans="1:18" ht="31.2" x14ac:dyDescent="0.3">
      <c r="A44" s="5">
        <v>37</v>
      </c>
      <c r="B44" s="39"/>
      <c r="C44" s="38" t="s">
        <v>31</v>
      </c>
      <c r="D44" s="16" t="s">
        <v>33</v>
      </c>
      <c r="E44" s="32" t="s">
        <v>35</v>
      </c>
      <c r="F44" s="16" t="s">
        <v>32</v>
      </c>
      <c r="G44" s="49">
        <f t="shared" si="9"/>
        <v>16.8</v>
      </c>
      <c r="H44" s="50"/>
      <c r="I44" s="54">
        <f>1*M44</f>
        <v>168</v>
      </c>
      <c r="J44" s="12"/>
      <c r="K44" s="12"/>
      <c r="L44" s="12"/>
      <c r="M44" s="34">
        <f>IFERROR(VLOOKUP(CONCATENATE(Q44,"_",P44),'[1]Fond pracovni doby'!$A$2:$E$97,4,0),"")</f>
        <v>168</v>
      </c>
      <c r="N44" s="35">
        <f>IFERROR(VLOOKUP(CONCATENATE(Q44,"_",P44),'[1]Fond pracovni doby'!$A$2:$E$97,5,0),"")</f>
        <v>152</v>
      </c>
      <c r="O44" s="35">
        <f t="shared" si="10"/>
        <v>201.6</v>
      </c>
      <c r="P44" s="10">
        <v>5</v>
      </c>
      <c r="Q44" s="10">
        <v>2020</v>
      </c>
      <c r="R44" s="33"/>
    </row>
    <row r="45" spans="1:18" ht="31.2" x14ac:dyDescent="0.3">
      <c r="A45" s="5">
        <v>38</v>
      </c>
      <c r="B45" s="39"/>
      <c r="C45" s="38" t="s">
        <v>31</v>
      </c>
      <c r="D45" s="16" t="s">
        <v>33</v>
      </c>
      <c r="E45" s="32" t="s">
        <v>39</v>
      </c>
      <c r="F45" s="16" t="s">
        <v>32</v>
      </c>
      <c r="G45" s="49">
        <f>0.3*M45</f>
        <v>50.4</v>
      </c>
      <c r="H45" s="50"/>
      <c r="I45" s="54">
        <f>M45</f>
        <v>168</v>
      </c>
      <c r="J45" s="12"/>
      <c r="K45" s="12"/>
      <c r="L45" s="12"/>
      <c r="M45" s="34">
        <f>IFERROR(VLOOKUP(CONCATENATE(Q45,"_",P45),'[1]Fond pracovni doby'!$A$2:$E$97,4,0),"")</f>
        <v>168</v>
      </c>
      <c r="N45" s="35">
        <f>IFERROR(VLOOKUP(CONCATENATE(Q45,"_",P45),'[1]Fond pracovni doby'!$A$2:$E$97,5,0),"")</f>
        <v>152</v>
      </c>
      <c r="O45" s="35">
        <f t="shared" si="10"/>
        <v>201.6</v>
      </c>
      <c r="P45" s="10">
        <v>5</v>
      </c>
      <c r="Q45" s="10">
        <v>2020</v>
      </c>
      <c r="R45" s="33"/>
    </row>
    <row r="46" spans="1:18" ht="31.2" x14ac:dyDescent="0.3">
      <c r="A46" s="5">
        <v>39</v>
      </c>
      <c r="B46" s="37"/>
      <c r="C46" s="38" t="s">
        <v>31</v>
      </c>
      <c r="D46" s="16" t="s">
        <v>33</v>
      </c>
      <c r="E46" s="31" t="s">
        <v>34</v>
      </c>
      <c r="F46" s="16" t="s">
        <v>32</v>
      </c>
      <c r="G46" s="49">
        <f>0.2*M46</f>
        <v>35.200000000000003</v>
      </c>
      <c r="H46" s="50"/>
      <c r="I46" s="54">
        <f>0.8*M46</f>
        <v>140.80000000000001</v>
      </c>
      <c r="J46" s="12"/>
      <c r="K46" s="12"/>
      <c r="L46" s="12"/>
      <c r="M46" s="34">
        <f>IFERROR(VLOOKUP(CONCATENATE(Q46,"_",P46),'[1]Fond pracovni doby'!$A$2:$E$97,4,0),"")</f>
        <v>176</v>
      </c>
      <c r="N46" s="35">
        <f>IFERROR(VLOOKUP(CONCATENATE(Q46,"_",P46),'[1]Fond pracovni doby'!$A$2:$E$97,5,0),"")</f>
        <v>176</v>
      </c>
      <c r="O46" s="35">
        <f t="shared" si="10"/>
        <v>211.2</v>
      </c>
      <c r="P46" s="10">
        <v>6</v>
      </c>
      <c r="Q46" s="10">
        <v>2020</v>
      </c>
      <c r="R46" s="33"/>
    </row>
    <row r="47" spans="1:18" ht="31.2" x14ac:dyDescent="0.3">
      <c r="A47" s="5">
        <v>40</v>
      </c>
      <c r="B47" s="39"/>
      <c r="C47" s="38" t="s">
        <v>31</v>
      </c>
      <c r="D47" s="16" t="s">
        <v>33</v>
      </c>
      <c r="E47" s="31" t="s">
        <v>35</v>
      </c>
      <c r="F47" s="16" t="s">
        <v>32</v>
      </c>
      <c r="G47" s="49">
        <f>0.1*M47</f>
        <v>17.600000000000001</v>
      </c>
      <c r="H47" s="50"/>
      <c r="I47" s="51">
        <f>0.2*M47+(10)</f>
        <v>45.2</v>
      </c>
      <c r="J47" s="12"/>
      <c r="K47" s="12"/>
      <c r="L47" s="12"/>
      <c r="M47" s="34">
        <f>IFERROR(VLOOKUP(CONCATENATE(Q47,"_",P47),'[1]Fond pracovni doby'!$A$2:$E$97,4,0),"")</f>
        <v>176</v>
      </c>
      <c r="N47" s="35">
        <f>IFERROR(VLOOKUP(CONCATENATE(Q47,"_",P47),'[1]Fond pracovni doby'!$A$2:$E$97,5,0),"")</f>
        <v>176</v>
      </c>
      <c r="O47" s="35">
        <f t="shared" si="10"/>
        <v>211.2</v>
      </c>
      <c r="P47" s="10">
        <v>6</v>
      </c>
      <c r="Q47" s="10">
        <v>2020</v>
      </c>
      <c r="R47" s="33"/>
    </row>
    <row r="48" spans="1:18" ht="31.2" x14ac:dyDescent="0.3">
      <c r="A48" s="5">
        <v>41</v>
      </c>
      <c r="B48" s="39"/>
      <c r="C48" s="38" t="s">
        <v>31</v>
      </c>
      <c r="D48" s="16" t="s">
        <v>33</v>
      </c>
      <c r="E48" s="31" t="s">
        <v>35</v>
      </c>
      <c r="F48" s="16" t="s">
        <v>32</v>
      </c>
      <c r="G48" s="49">
        <f>0.1*M48</f>
        <v>17.600000000000001</v>
      </c>
      <c r="H48" s="50"/>
      <c r="I48" s="54">
        <f>0.65*M48</f>
        <v>114.4</v>
      </c>
      <c r="J48" s="12"/>
      <c r="K48" s="12"/>
      <c r="L48" s="12"/>
      <c r="M48" s="34">
        <f>IFERROR(VLOOKUP(CONCATENATE(Q48,"_",P48),'[1]Fond pracovni doby'!$A$2:$E$97,4,0),"")</f>
        <v>176</v>
      </c>
      <c r="N48" s="35">
        <f>IFERROR(VLOOKUP(CONCATENATE(Q48,"_",P48),'[1]Fond pracovni doby'!$A$2:$E$97,5,0),"")</f>
        <v>176</v>
      </c>
      <c r="O48" s="35">
        <f t="shared" si="10"/>
        <v>211.2</v>
      </c>
      <c r="P48" s="10">
        <v>6</v>
      </c>
      <c r="Q48" s="10">
        <v>2020</v>
      </c>
      <c r="R48" s="33"/>
    </row>
    <row r="49" spans="1:18" ht="31.2" x14ac:dyDescent="0.3">
      <c r="A49" s="5">
        <v>42</v>
      </c>
      <c r="B49" s="39"/>
      <c r="C49" s="38" t="s">
        <v>31</v>
      </c>
      <c r="D49" s="16" t="s">
        <v>33</v>
      </c>
      <c r="E49" s="31" t="s">
        <v>36</v>
      </c>
      <c r="F49" s="16" t="s">
        <v>32</v>
      </c>
      <c r="G49" s="49">
        <f>0.2*M49</f>
        <v>35.200000000000003</v>
      </c>
      <c r="H49" s="50"/>
      <c r="I49" s="54">
        <f>1.2*M49</f>
        <v>211.2</v>
      </c>
      <c r="J49" s="12"/>
      <c r="K49" s="12"/>
      <c r="L49" s="12"/>
      <c r="M49" s="34">
        <f>IFERROR(VLOOKUP(CONCATENATE(Q49,"_",P49),'[1]Fond pracovni doby'!$A$2:$E$97,4,0),"")</f>
        <v>176</v>
      </c>
      <c r="N49" s="35">
        <f>IFERROR(VLOOKUP(CONCATENATE(Q49,"_",P49),'[1]Fond pracovni doby'!$A$2:$E$97,5,0),"")</f>
        <v>176</v>
      </c>
      <c r="O49" s="35">
        <f t="shared" si="10"/>
        <v>211.2</v>
      </c>
      <c r="P49" s="10">
        <v>6</v>
      </c>
      <c r="Q49" s="10">
        <v>2020</v>
      </c>
      <c r="R49" s="33"/>
    </row>
    <row r="50" spans="1:18" ht="31.2" x14ac:dyDescent="0.3">
      <c r="A50" s="5">
        <v>43</v>
      </c>
      <c r="B50" s="39"/>
      <c r="C50" s="38" t="s">
        <v>31</v>
      </c>
      <c r="D50" s="16" t="s">
        <v>33</v>
      </c>
      <c r="E50" s="31" t="s">
        <v>36</v>
      </c>
      <c r="F50" s="16" t="s">
        <v>32</v>
      </c>
      <c r="G50" s="49">
        <f>0.1*M50</f>
        <v>17.600000000000001</v>
      </c>
      <c r="H50" s="50"/>
      <c r="I50" s="54">
        <f>0.36*M50</f>
        <v>63.36</v>
      </c>
      <c r="J50" s="12"/>
      <c r="K50" s="12"/>
      <c r="L50" s="12"/>
      <c r="M50" s="34">
        <f>IFERROR(VLOOKUP(CONCATENATE(Q50,"_",P50),'[1]Fond pracovni doby'!$A$2:$E$97,4,0),"")</f>
        <v>176</v>
      </c>
      <c r="N50" s="35">
        <f>IFERROR(VLOOKUP(CONCATENATE(Q50,"_",P50),'[1]Fond pracovni doby'!$A$2:$E$97,5,0),"")</f>
        <v>176</v>
      </c>
      <c r="O50" s="35">
        <f t="shared" ref="O50" si="11">IF(M50="","",M50*1.2)</f>
        <v>211.2</v>
      </c>
      <c r="P50" s="10">
        <v>6</v>
      </c>
      <c r="Q50" s="10">
        <v>2020</v>
      </c>
      <c r="R50" s="33"/>
    </row>
    <row r="51" spans="1:18" ht="31.2" x14ac:dyDescent="0.3">
      <c r="A51" s="5">
        <v>44</v>
      </c>
      <c r="B51" s="39"/>
      <c r="C51" s="38" t="s">
        <v>31</v>
      </c>
      <c r="D51" s="16" t="s">
        <v>33</v>
      </c>
      <c r="E51" s="31" t="s">
        <v>37</v>
      </c>
      <c r="F51" s="16" t="s">
        <v>32</v>
      </c>
      <c r="G51" s="49">
        <f>0.2*M51</f>
        <v>35.200000000000003</v>
      </c>
      <c r="H51" s="50"/>
      <c r="I51" s="54">
        <f>M51</f>
        <v>176</v>
      </c>
      <c r="J51" s="12"/>
      <c r="K51" s="12"/>
      <c r="L51" s="12"/>
      <c r="M51" s="34">
        <f>IFERROR(VLOOKUP(CONCATENATE(Q51,"_",P51),'[1]Fond pracovni doby'!$A$2:$E$97,4,0),"")</f>
        <v>176</v>
      </c>
      <c r="N51" s="35">
        <f>IFERROR(VLOOKUP(CONCATENATE(Q51,"_",P51),'[1]Fond pracovni doby'!$A$2:$E$97,5,0),"")</f>
        <v>176</v>
      </c>
      <c r="O51" s="35">
        <f t="shared" si="10"/>
        <v>211.2</v>
      </c>
      <c r="P51" s="10">
        <v>6</v>
      </c>
      <c r="Q51" s="10">
        <v>2020</v>
      </c>
      <c r="R51" s="33"/>
    </row>
    <row r="52" spans="1:18" ht="31.2" x14ac:dyDescent="0.3">
      <c r="A52" s="5">
        <v>45</v>
      </c>
      <c r="B52" s="39"/>
      <c r="C52" s="38" t="s">
        <v>31</v>
      </c>
      <c r="D52" s="16" t="s">
        <v>33</v>
      </c>
      <c r="E52" s="31" t="s">
        <v>38</v>
      </c>
      <c r="F52" s="16" t="s">
        <v>32</v>
      </c>
      <c r="G52" s="49">
        <f t="shared" ref="G52:G57" si="12">0.1*M52</f>
        <v>17.600000000000001</v>
      </c>
      <c r="H52" s="50"/>
      <c r="I52" s="54">
        <f>0.8*M52</f>
        <v>140.80000000000001</v>
      </c>
      <c r="J52" s="12"/>
      <c r="K52" s="12"/>
      <c r="L52" s="12"/>
      <c r="M52" s="34">
        <f>IFERROR(VLOOKUP(CONCATENATE(Q52,"_",P52),'[1]Fond pracovni doby'!$A$2:$E$97,4,0),"")</f>
        <v>176</v>
      </c>
      <c r="N52" s="35">
        <f>IFERROR(VLOOKUP(CONCATENATE(Q52,"_",P52),'[1]Fond pracovni doby'!$A$2:$E$97,5,0),"")</f>
        <v>176</v>
      </c>
      <c r="O52" s="35">
        <f t="shared" si="10"/>
        <v>211.2</v>
      </c>
      <c r="P52" s="10">
        <v>6</v>
      </c>
      <c r="Q52" s="10">
        <v>2020</v>
      </c>
      <c r="R52" s="33"/>
    </row>
    <row r="53" spans="1:18" ht="31.2" x14ac:dyDescent="0.3">
      <c r="A53" s="5">
        <v>46</v>
      </c>
      <c r="B53" s="39"/>
      <c r="C53" s="38" t="s">
        <v>31</v>
      </c>
      <c r="D53" s="16" t="s">
        <v>33</v>
      </c>
      <c r="E53" s="31" t="s">
        <v>35</v>
      </c>
      <c r="F53" s="16" t="s">
        <v>32</v>
      </c>
      <c r="G53" s="49">
        <f t="shared" si="12"/>
        <v>17.600000000000001</v>
      </c>
      <c r="H53" s="50"/>
      <c r="I53" s="54">
        <f>M53</f>
        <v>176</v>
      </c>
      <c r="J53" s="12"/>
      <c r="K53" s="12"/>
      <c r="L53" s="12"/>
      <c r="M53" s="34">
        <f>IFERROR(VLOOKUP(CONCATENATE(Q53,"_",P53),'[1]Fond pracovni doby'!$A$2:$E$97,4,0),"")</f>
        <v>176</v>
      </c>
      <c r="N53" s="35">
        <f>IFERROR(VLOOKUP(CONCATENATE(Q53,"_",P53),'[1]Fond pracovni doby'!$A$2:$E$97,5,0),"")</f>
        <v>176</v>
      </c>
      <c r="O53" s="35">
        <f t="shared" si="10"/>
        <v>211.2</v>
      </c>
      <c r="P53" s="10">
        <v>6</v>
      </c>
      <c r="Q53" s="10">
        <v>2020</v>
      </c>
      <c r="R53" s="33"/>
    </row>
    <row r="54" spans="1:18" ht="31.2" x14ac:dyDescent="0.3">
      <c r="A54" s="5">
        <v>47</v>
      </c>
      <c r="B54" s="39"/>
      <c r="C54" s="38" t="s">
        <v>31</v>
      </c>
      <c r="D54" s="16" t="s">
        <v>33</v>
      </c>
      <c r="E54" s="31" t="s">
        <v>35</v>
      </c>
      <c r="F54" s="16" t="s">
        <v>32</v>
      </c>
      <c r="G54" s="49">
        <f t="shared" si="12"/>
        <v>17.600000000000001</v>
      </c>
      <c r="H54" s="50"/>
      <c r="I54" s="55">
        <f>M54</f>
        <v>176</v>
      </c>
      <c r="J54" s="12"/>
      <c r="K54" s="12"/>
      <c r="L54" s="12"/>
      <c r="M54" s="34">
        <f>IFERROR(VLOOKUP(CONCATENATE(Q54,"_",P54),'[1]Fond pracovni doby'!$A$2:$E$97,4,0),"")</f>
        <v>176</v>
      </c>
      <c r="N54" s="35">
        <f>IFERROR(VLOOKUP(CONCATENATE(Q54,"_",P54),'[1]Fond pracovni doby'!$A$2:$E$97,5,0),"")</f>
        <v>176</v>
      </c>
      <c r="O54" s="35">
        <f t="shared" si="10"/>
        <v>211.2</v>
      </c>
      <c r="P54" s="10">
        <v>6</v>
      </c>
      <c r="Q54" s="10">
        <v>2020</v>
      </c>
      <c r="R54" s="33"/>
    </row>
    <row r="55" spans="1:18" ht="31.2" x14ac:dyDescent="0.3">
      <c r="A55" s="5">
        <v>48</v>
      </c>
      <c r="B55" s="39"/>
      <c r="C55" s="38" t="s">
        <v>31</v>
      </c>
      <c r="D55" s="16" t="s">
        <v>33</v>
      </c>
      <c r="E55" s="31" t="s">
        <v>38</v>
      </c>
      <c r="F55" s="16" t="s">
        <v>32</v>
      </c>
      <c r="G55" s="49">
        <f t="shared" si="12"/>
        <v>17.600000000000001</v>
      </c>
      <c r="H55" s="50">
        <v>4</v>
      </c>
      <c r="I55" s="55">
        <f>M55+(3)</f>
        <v>179</v>
      </c>
      <c r="J55" s="12"/>
      <c r="K55" s="12"/>
      <c r="L55" s="12"/>
      <c r="M55" s="34">
        <f>IFERROR(VLOOKUP(CONCATENATE(Q55,"_",P55),'[1]Fond pracovni doby'!$A$2:$E$97,4,0),"")</f>
        <v>176</v>
      </c>
      <c r="N55" s="35">
        <f>IFERROR(VLOOKUP(CONCATENATE(Q55,"_",P55),'[1]Fond pracovni doby'!$A$2:$E$97,5,0),"")</f>
        <v>176</v>
      </c>
      <c r="O55" s="35">
        <f t="shared" si="10"/>
        <v>211.2</v>
      </c>
      <c r="P55" s="10">
        <v>6</v>
      </c>
      <c r="Q55" s="10">
        <v>2020</v>
      </c>
      <c r="R55" s="33"/>
    </row>
    <row r="56" spans="1:18" ht="31.2" x14ac:dyDescent="0.3">
      <c r="A56" s="5">
        <v>49</v>
      </c>
      <c r="B56" s="39"/>
      <c r="C56" s="38" t="s">
        <v>31</v>
      </c>
      <c r="D56" s="16" t="s">
        <v>33</v>
      </c>
      <c r="E56" s="31" t="s">
        <v>35</v>
      </c>
      <c r="F56" s="16" t="s">
        <v>32</v>
      </c>
      <c r="G56" s="49">
        <f t="shared" si="12"/>
        <v>17.600000000000001</v>
      </c>
      <c r="H56" s="50">
        <v>4</v>
      </c>
      <c r="I56" s="55">
        <f>M56+(3)</f>
        <v>179</v>
      </c>
      <c r="J56" s="12"/>
      <c r="K56" s="12"/>
      <c r="L56" s="12"/>
      <c r="M56" s="34">
        <f>IFERROR(VLOOKUP(CONCATENATE(Q56,"_",P56),'[1]Fond pracovni doby'!$A$2:$E$97,4,0),"")</f>
        <v>176</v>
      </c>
      <c r="N56" s="35">
        <f>IFERROR(VLOOKUP(CONCATENATE(Q56,"_",P56),'[1]Fond pracovni doby'!$A$2:$E$97,5,0),"")</f>
        <v>176</v>
      </c>
      <c r="O56" s="35">
        <f t="shared" si="10"/>
        <v>211.2</v>
      </c>
      <c r="P56" s="10">
        <v>6</v>
      </c>
      <c r="Q56" s="10">
        <v>2020</v>
      </c>
      <c r="R56" s="33"/>
    </row>
    <row r="57" spans="1:18" ht="31.2" x14ac:dyDescent="0.3">
      <c r="A57" s="5">
        <v>50</v>
      </c>
      <c r="B57" s="39"/>
      <c r="C57" s="38" t="s">
        <v>31</v>
      </c>
      <c r="D57" s="16" t="s">
        <v>33</v>
      </c>
      <c r="E57" s="32" t="s">
        <v>35</v>
      </c>
      <c r="F57" s="16" t="s">
        <v>32</v>
      </c>
      <c r="G57" s="49">
        <f t="shared" si="12"/>
        <v>17.600000000000001</v>
      </c>
      <c r="H57" s="50">
        <v>3</v>
      </c>
      <c r="I57" s="54">
        <f>M57</f>
        <v>176</v>
      </c>
      <c r="J57" s="12"/>
      <c r="K57" s="12"/>
      <c r="L57" s="12"/>
      <c r="M57" s="34">
        <f>IFERROR(VLOOKUP(CONCATENATE(Q57,"_",P57),'[1]Fond pracovni doby'!$A$2:$E$97,4,0),"")</f>
        <v>176</v>
      </c>
      <c r="N57" s="35">
        <f>IFERROR(VLOOKUP(CONCATENATE(Q57,"_",P57),'[1]Fond pracovni doby'!$A$2:$E$97,5,0),"")</f>
        <v>176</v>
      </c>
      <c r="O57" s="35">
        <f t="shared" si="10"/>
        <v>211.2</v>
      </c>
      <c r="P57" s="10">
        <v>6</v>
      </c>
      <c r="Q57" s="10">
        <v>2020</v>
      </c>
      <c r="R57" s="33"/>
    </row>
    <row r="58" spans="1:18" ht="31.2" x14ac:dyDescent="0.3">
      <c r="A58" s="5">
        <v>51</v>
      </c>
      <c r="B58" s="39"/>
      <c r="C58" s="38" t="s">
        <v>31</v>
      </c>
      <c r="D58" s="16" t="s">
        <v>33</v>
      </c>
      <c r="E58" s="32" t="s">
        <v>39</v>
      </c>
      <c r="F58" s="16" t="s">
        <v>32</v>
      </c>
      <c r="G58" s="49">
        <f>0.3*M58</f>
        <v>52.8</v>
      </c>
      <c r="H58" s="50"/>
      <c r="I58" s="54">
        <f>M58</f>
        <v>176</v>
      </c>
      <c r="J58" s="12"/>
      <c r="K58" s="12"/>
      <c r="L58" s="12"/>
      <c r="M58" s="34">
        <f>IFERROR(VLOOKUP(CONCATENATE(Q58,"_",P58),'[1]Fond pracovni doby'!$A$2:$E$97,4,0),"")</f>
        <v>176</v>
      </c>
      <c r="N58" s="35">
        <f>IFERROR(VLOOKUP(CONCATENATE(Q58,"_",P58),'[1]Fond pracovni doby'!$A$2:$E$97,5,0),"")</f>
        <v>176</v>
      </c>
      <c r="O58" s="35">
        <f t="shared" si="10"/>
        <v>211.2</v>
      </c>
      <c r="P58" s="10">
        <v>6</v>
      </c>
      <c r="Q58" s="10">
        <v>2020</v>
      </c>
      <c r="R58" s="33"/>
    </row>
    <row r="59" spans="1:18" ht="31.2" x14ac:dyDescent="0.3">
      <c r="A59" s="5">
        <v>52</v>
      </c>
      <c r="B59" s="37"/>
      <c r="C59" s="38" t="s">
        <v>31</v>
      </c>
      <c r="D59" s="16" t="s">
        <v>33</v>
      </c>
      <c r="E59" s="31" t="s">
        <v>34</v>
      </c>
      <c r="F59" s="16" t="s">
        <v>32</v>
      </c>
      <c r="G59" s="49">
        <f>0.2*M59</f>
        <v>36.800000000000004</v>
      </c>
      <c r="H59" s="54"/>
      <c r="I59" s="54">
        <f>0.8*M59+10</f>
        <v>157.20000000000002</v>
      </c>
      <c r="J59" s="12"/>
      <c r="K59" s="12"/>
      <c r="L59" s="12"/>
      <c r="M59" s="34">
        <f>IFERROR(VLOOKUP(CONCATENATE(Q59,"_",P59),'[1]Fond pracovni doby'!$A$2:$E$97,4,0),"")</f>
        <v>184</v>
      </c>
      <c r="N59" s="35">
        <f>IFERROR(VLOOKUP(CONCATENATE(Q59,"_",P59),'[1]Fond pracovni doby'!$A$2:$E$97,5,0),"")</f>
        <v>176</v>
      </c>
      <c r="O59" s="35">
        <f t="shared" ref="O59:O71" si="13">IF(M59="","",M59*1.2)</f>
        <v>220.79999999999998</v>
      </c>
      <c r="P59" s="10">
        <v>7</v>
      </c>
      <c r="Q59" s="10">
        <v>2020</v>
      </c>
      <c r="R59" s="33"/>
    </row>
    <row r="60" spans="1:18" ht="31.2" x14ac:dyDescent="0.3">
      <c r="A60" s="5">
        <v>53</v>
      </c>
      <c r="B60" s="39"/>
      <c r="C60" s="38" t="s">
        <v>31</v>
      </c>
      <c r="D60" s="16" t="s">
        <v>33</v>
      </c>
      <c r="E60" s="31" t="s">
        <v>35</v>
      </c>
      <c r="F60" s="16" t="s">
        <v>32</v>
      </c>
      <c r="G60" s="49">
        <f>0.1*M60</f>
        <v>18.400000000000002</v>
      </c>
      <c r="H60" s="60"/>
      <c r="I60" s="60">
        <f>0.2*M60</f>
        <v>36.800000000000004</v>
      </c>
      <c r="J60" s="12"/>
      <c r="K60" s="12"/>
      <c r="L60" s="12"/>
      <c r="M60" s="34">
        <f>IFERROR(VLOOKUP(CONCATENATE(Q60,"_",P60),'[1]Fond pracovni doby'!$A$2:$E$97,4,0),"")</f>
        <v>184</v>
      </c>
      <c r="N60" s="35">
        <f>IFERROR(VLOOKUP(CONCATENATE(Q60,"_",P60),'[1]Fond pracovni doby'!$A$2:$E$97,5,0),"")</f>
        <v>176</v>
      </c>
      <c r="O60" s="35">
        <f t="shared" si="13"/>
        <v>220.79999999999998</v>
      </c>
      <c r="P60" s="10">
        <v>7</v>
      </c>
      <c r="Q60" s="10">
        <v>2020</v>
      </c>
      <c r="R60" s="33"/>
    </row>
    <row r="61" spans="1:18" ht="31.2" x14ac:dyDescent="0.3">
      <c r="A61" s="5">
        <v>54</v>
      </c>
      <c r="B61" s="39"/>
      <c r="C61" s="38" t="s">
        <v>31</v>
      </c>
      <c r="D61" s="16" t="s">
        <v>33</v>
      </c>
      <c r="E61" s="31" t="s">
        <v>35</v>
      </c>
      <c r="F61" s="16" t="s">
        <v>32</v>
      </c>
      <c r="G61" s="49">
        <f>0.1*M61</f>
        <v>18.400000000000002</v>
      </c>
      <c r="H61" s="54"/>
      <c r="I61" s="54">
        <f>0.65*M61</f>
        <v>119.60000000000001</v>
      </c>
      <c r="J61" s="12"/>
      <c r="K61" s="12"/>
      <c r="L61" s="12"/>
      <c r="M61" s="34">
        <f>IFERROR(VLOOKUP(CONCATENATE(Q61,"_",P61),'[1]Fond pracovni doby'!$A$2:$E$97,4,0),"")</f>
        <v>184</v>
      </c>
      <c r="N61" s="35">
        <f>IFERROR(VLOOKUP(CONCATENATE(Q61,"_",P61),'[1]Fond pracovni doby'!$A$2:$E$97,5,0),"")</f>
        <v>176</v>
      </c>
      <c r="O61" s="35">
        <f t="shared" si="13"/>
        <v>220.79999999999998</v>
      </c>
      <c r="P61" s="10">
        <v>7</v>
      </c>
      <c r="Q61" s="10">
        <v>2020</v>
      </c>
      <c r="R61" s="33"/>
    </row>
    <row r="62" spans="1:18" ht="31.2" x14ac:dyDescent="0.3">
      <c r="A62" s="5">
        <v>55</v>
      </c>
      <c r="B62" s="39"/>
      <c r="C62" s="38" t="s">
        <v>31</v>
      </c>
      <c r="D62" s="16" t="s">
        <v>33</v>
      </c>
      <c r="E62" s="31" t="s">
        <v>36</v>
      </c>
      <c r="F62" s="16" t="s">
        <v>32</v>
      </c>
      <c r="G62" s="49">
        <f>0.2*M62</f>
        <v>36.800000000000004</v>
      </c>
      <c r="H62" s="54">
        <v>6</v>
      </c>
      <c r="I62" s="54">
        <f>1.2*M62</f>
        <v>220.79999999999998</v>
      </c>
      <c r="J62" s="12"/>
      <c r="K62" s="12"/>
      <c r="L62" s="12"/>
      <c r="M62" s="34">
        <f>IFERROR(VLOOKUP(CONCATENATE(Q62,"_",P62),'[1]Fond pracovni doby'!$A$2:$E$97,4,0),"")</f>
        <v>184</v>
      </c>
      <c r="N62" s="35">
        <f>IFERROR(VLOOKUP(CONCATENATE(Q62,"_",P62),'[1]Fond pracovni doby'!$A$2:$E$97,5,0),"")</f>
        <v>176</v>
      </c>
      <c r="O62" s="35">
        <f t="shared" si="13"/>
        <v>220.79999999999998</v>
      </c>
      <c r="P62" s="10">
        <v>7</v>
      </c>
      <c r="Q62" s="10">
        <v>2020</v>
      </c>
      <c r="R62" s="33"/>
    </row>
    <row r="63" spans="1:18" ht="31.2" x14ac:dyDescent="0.3">
      <c r="A63" s="5">
        <v>56</v>
      </c>
      <c r="B63" s="39"/>
      <c r="C63" s="38" t="s">
        <v>31</v>
      </c>
      <c r="D63" s="16" t="s">
        <v>33</v>
      </c>
      <c r="E63" s="31" t="s">
        <v>36</v>
      </c>
      <c r="F63" s="16" t="s">
        <v>32</v>
      </c>
      <c r="G63" s="49">
        <v>18.399999999999999</v>
      </c>
      <c r="H63" s="54"/>
      <c r="I63" s="54">
        <f>0.36*M63</f>
        <v>66.239999999999995</v>
      </c>
      <c r="J63" s="12"/>
      <c r="K63" s="12"/>
      <c r="L63" s="12"/>
      <c r="M63" s="34">
        <f>IFERROR(VLOOKUP(CONCATENATE(Q63,"_",P63),'[1]Fond pracovni doby'!$A$2:$E$97,4,0),"")</f>
        <v>184</v>
      </c>
      <c r="N63" s="35">
        <f>IFERROR(VLOOKUP(CONCATENATE(Q63,"_",P63),'[1]Fond pracovni doby'!$A$2:$E$97,5,0),"")</f>
        <v>176</v>
      </c>
      <c r="O63" s="35">
        <f t="shared" si="13"/>
        <v>220.79999999999998</v>
      </c>
      <c r="P63" s="10">
        <v>7</v>
      </c>
      <c r="Q63" s="10">
        <v>2020</v>
      </c>
      <c r="R63" s="33"/>
    </row>
    <row r="64" spans="1:18" ht="31.2" x14ac:dyDescent="0.3">
      <c r="A64" s="5">
        <v>57</v>
      </c>
      <c r="B64" s="39"/>
      <c r="C64" s="38" t="s">
        <v>31</v>
      </c>
      <c r="D64" s="16" t="s">
        <v>33</v>
      </c>
      <c r="E64" s="31" t="s">
        <v>37</v>
      </c>
      <c r="F64" s="16" t="s">
        <v>32</v>
      </c>
      <c r="G64" s="49">
        <f>0.2*M64</f>
        <v>36.800000000000004</v>
      </c>
      <c r="H64" s="54">
        <v>9</v>
      </c>
      <c r="I64" s="54">
        <f>M64</f>
        <v>184</v>
      </c>
      <c r="J64" s="12"/>
      <c r="K64" s="12"/>
      <c r="L64" s="12"/>
      <c r="M64" s="34">
        <f>IFERROR(VLOOKUP(CONCATENATE(Q64,"_",P64),'[1]Fond pracovni doby'!$A$2:$E$97,4,0),"")</f>
        <v>184</v>
      </c>
      <c r="N64" s="35">
        <f>IFERROR(VLOOKUP(CONCATENATE(Q64,"_",P64),'[1]Fond pracovni doby'!$A$2:$E$97,5,0),"")</f>
        <v>176</v>
      </c>
      <c r="O64" s="35">
        <f t="shared" si="13"/>
        <v>220.79999999999998</v>
      </c>
      <c r="P64" s="10">
        <v>7</v>
      </c>
      <c r="Q64" s="10">
        <v>2020</v>
      </c>
      <c r="R64" s="33"/>
    </row>
    <row r="65" spans="1:18" ht="31.2" x14ac:dyDescent="0.3">
      <c r="A65" s="5">
        <v>58</v>
      </c>
      <c r="B65" s="39"/>
      <c r="C65" s="38" t="s">
        <v>31</v>
      </c>
      <c r="D65" s="16" t="s">
        <v>33</v>
      </c>
      <c r="E65" s="31" t="s">
        <v>38</v>
      </c>
      <c r="F65" s="16" t="s">
        <v>32</v>
      </c>
      <c r="G65" s="49">
        <f t="shared" ref="G65:G70" si="14">0.1*M65</f>
        <v>18.400000000000002</v>
      </c>
      <c r="H65" s="54">
        <v>14</v>
      </c>
      <c r="I65" s="54">
        <f>0.8*M65</f>
        <v>147.20000000000002</v>
      </c>
      <c r="J65" s="12"/>
      <c r="K65" s="12"/>
      <c r="L65" s="12"/>
      <c r="M65" s="34">
        <f>IFERROR(VLOOKUP(CONCATENATE(Q65,"_",P65),'[1]Fond pracovni doby'!$A$2:$E$97,4,0),"")</f>
        <v>184</v>
      </c>
      <c r="N65" s="35">
        <f>IFERROR(VLOOKUP(CONCATENATE(Q65,"_",P65),'[1]Fond pracovni doby'!$A$2:$E$97,5,0),"")</f>
        <v>176</v>
      </c>
      <c r="O65" s="35">
        <f t="shared" si="13"/>
        <v>220.79999999999998</v>
      </c>
      <c r="P65" s="10">
        <v>7</v>
      </c>
      <c r="Q65" s="10">
        <v>2020</v>
      </c>
      <c r="R65" s="33"/>
    </row>
    <row r="66" spans="1:18" ht="31.2" x14ac:dyDescent="0.3">
      <c r="A66" s="5">
        <v>59</v>
      </c>
      <c r="B66" s="39"/>
      <c r="C66" s="38" t="s">
        <v>31</v>
      </c>
      <c r="D66" s="16" t="s">
        <v>33</v>
      </c>
      <c r="E66" s="31" t="s">
        <v>35</v>
      </c>
      <c r="F66" s="16" t="s">
        <v>32</v>
      </c>
      <c r="G66" s="49">
        <f t="shared" si="14"/>
        <v>18.400000000000002</v>
      </c>
      <c r="H66" s="60">
        <v>14</v>
      </c>
      <c r="I66" s="54">
        <f>M66</f>
        <v>184</v>
      </c>
      <c r="J66" s="12"/>
      <c r="K66" s="12"/>
      <c r="L66" s="12"/>
      <c r="M66" s="34">
        <f>IFERROR(VLOOKUP(CONCATENATE(Q66,"_",P66),'[1]Fond pracovni doby'!$A$2:$E$97,4,0),"")</f>
        <v>184</v>
      </c>
      <c r="N66" s="35">
        <f>IFERROR(VLOOKUP(CONCATENATE(Q66,"_",P66),'[1]Fond pracovni doby'!$A$2:$E$97,5,0),"")</f>
        <v>176</v>
      </c>
      <c r="O66" s="35">
        <f t="shared" si="13"/>
        <v>220.79999999999998</v>
      </c>
      <c r="P66" s="10">
        <v>7</v>
      </c>
      <c r="Q66" s="10">
        <v>2020</v>
      </c>
      <c r="R66" s="33"/>
    </row>
    <row r="67" spans="1:18" ht="31.2" x14ac:dyDescent="0.3">
      <c r="A67" s="5">
        <v>60</v>
      </c>
      <c r="B67" s="39"/>
      <c r="C67" s="38" t="s">
        <v>31</v>
      </c>
      <c r="D67" s="16" t="s">
        <v>33</v>
      </c>
      <c r="E67" s="31" t="s">
        <v>35</v>
      </c>
      <c r="F67" s="16" t="s">
        <v>32</v>
      </c>
      <c r="G67" s="49">
        <f t="shared" si="14"/>
        <v>18.400000000000002</v>
      </c>
      <c r="H67" s="54">
        <v>13</v>
      </c>
      <c r="I67" s="55">
        <f>M67</f>
        <v>184</v>
      </c>
      <c r="J67" s="12"/>
      <c r="K67" s="12"/>
      <c r="L67" s="12"/>
      <c r="M67" s="34">
        <f>IFERROR(VLOOKUP(CONCATENATE(Q67,"_",P67),'[1]Fond pracovni doby'!$A$2:$E$97,4,0),"")</f>
        <v>184</v>
      </c>
      <c r="N67" s="35">
        <f>IFERROR(VLOOKUP(CONCATENATE(Q67,"_",P67),'[1]Fond pracovni doby'!$A$2:$E$97,5,0),"")</f>
        <v>176</v>
      </c>
      <c r="O67" s="35">
        <f t="shared" si="13"/>
        <v>220.79999999999998</v>
      </c>
      <c r="P67" s="10">
        <v>7</v>
      </c>
      <c r="Q67" s="10">
        <v>2020</v>
      </c>
      <c r="R67" s="33"/>
    </row>
    <row r="68" spans="1:18" ht="31.2" x14ac:dyDescent="0.3">
      <c r="A68" s="5">
        <v>61</v>
      </c>
      <c r="B68" s="39"/>
      <c r="C68" s="38" t="s">
        <v>31</v>
      </c>
      <c r="D68" s="16" t="s">
        <v>33</v>
      </c>
      <c r="E68" s="31" t="s">
        <v>38</v>
      </c>
      <c r="F68" s="16" t="s">
        <v>32</v>
      </c>
      <c r="G68" s="49">
        <f t="shared" si="14"/>
        <v>18.400000000000002</v>
      </c>
      <c r="H68" s="54">
        <v>6</v>
      </c>
      <c r="I68" s="55">
        <f>M68+(3)</f>
        <v>187</v>
      </c>
      <c r="J68" s="12"/>
      <c r="K68" s="12"/>
      <c r="L68" s="12"/>
      <c r="M68" s="34">
        <f>IFERROR(VLOOKUP(CONCATENATE(Q68,"_",P68),'[1]Fond pracovni doby'!$A$2:$E$97,4,0),"")</f>
        <v>184</v>
      </c>
      <c r="N68" s="35">
        <f>IFERROR(VLOOKUP(CONCATENATE(Q68,"_",P68),'[1]Fond pracovni doby'!$A$2:$E$97,5,0),"")</f>
        <v>176</v>
      </c>
      <c r="O68" s="35">
        <f t="shared" si="13"/>
        <v>220.79999999999998</v>
      </c>
      <c r="P68" s="10">
        <v>7</v>
      </c>
      <c r="Q68" s="10">
        <v>2020</v>
      </c>
      <c r="R68" s="33"/>
    </row>
    <row r="69" spans="1:18" ht="31.2" x14ac:dyDescent="0.3">
      <c r="A69" s="5">
        <v>62</v>
      </c>
      <c r="B69" s="39"/>
      <c r="C69" s="38" t="s">
        <v>31</v>
      </c>
      <c r="D69" s="16" t="s">
        <v>33</v>
      </c>
      <c r="E69" s="31" t="s">
        <v>35</v>
      </c>
      <c r="F69" s="16" t="s">
        <v>32</v>
      </c>
      <c r="G69" s="49">
        <f t="shared" si="14"/>
        <v>18.400000000000002</v>
      </c>
      <c r="H69" s="54">
        <v>6</v>
      </c>
      <c r="I69" s="55">
        <f>M69+(3)</f>
        <v>187</v>
      </c>
      <c r="J69" s="12"/>
      <c r="K69" s="12"/>
      <c r="L69" s="12"/>
      <c r="M69" s="34">
        <f>IFERROR(VLOOKUP(CONCATENATE(Q69,"_",P69),'[1]Fond pracovni doby'!$A$2:$E$97,4,0),"")</f>
        <v>184</v>
      </c>
      <c r="N69" s="35">
        <f>IFERROR(VLOOKUP(CONCATENATE(Q69,"_",P69),'[1]Fond pracovni doby'!$A$2:$E$97,5,0),"")</f>
        <v>176</v>
      </c>
      <c r="O69" s="35">
        <f t="shared" si="13"/>
        <v>220.79999999999998</v>
      </c>
      <c r="P69" s="10">
        <v>7</v>
      </c>
      <c r="Q69" s="10">
        <v>2020</v>
      </c>
      <c r="R69" s="33"/>
    </row>
    <row r="70" spans="1:18" ht="31.2" x14ac:dyDescent="0.3">
      <c r="A70" s="5">
        <v>63</v>
      </c>
      <c r="B70" s="39"/>
      <c r="C70" s="38" t="s">
        <v>31</v>
      </c>
      <c r="D70" s="16" t="s">
        <v>33</v>
      </c>
      <c r="E70" s="32" t="s">
        <v>35</v>
      </c>
      <c r="F70" s="16" t="s">
        <v>32</v>
      </c>
      <c r="G70" s="49">
        <f t="shared" si="14"/>
        <v>18.400000000000002</v>
      </c>
      <c r="H70" s="54"/>
      <c r="I70" s="54">
        <f>M70</f>
        <v>184</v>
      </c>
      <c r="J70" s="12"/>
      <c r="K70" s="12"/>
      <c r="L70" s="12"/>
      <c r="M70" s="34">
        <f>IFERROR(VLOOKUP(CONCATENATE(Q70,"_",P70),'[1]Fond pracovni doby'!$A$2:$E$97,4,0),"")</f>
        <v>184</v>
      </c>
      <c r="N70" s="35">
        <f>IFERROR(VLOOKUP(CONCATENATE(Q70,"_",P70),'[1]Fond pracovni doby'!$A$2:$E$97,5,0),"")</f>
        <v>176</v>
      </c>
      <c r="O70" s="35">
        <f t="shared" si="13"/>
        <v>220.79999999999998</v>
      </c>
      <c r="P70" s="10">
        <v>7</v>
      </c>
      <c r="Q70" s="10">
        <v>2020</v>
      </c>
      <c r="R70" s="33"/>
    </row>
    <row r="71" spans="1:18" ht="31.2" x14ac:dyDescent="0.3">
      <c r="A71" s="5">
        <v>64</v>
      </c>
      <c r="B71" s="39"/>
      <c r="C71" s="38" t="s">
        <v>31</v>
      </c>
      <c r="D71" s="16" t="s">
        <v>33</v>
      </c>
      <c r="E71" s="32" t="s">
        <v>39</v>
      </c>
      <c r="F71" s="16" t="s">
        <v>32</v>
      </c>
      <c r="G71" s="49">
        <f>0.3*M71</f>
        <v>55.199999999999996</v>
      </c>
      <c r="H71" s="54">
        <v>11</v>
      </c>
      <c r="I71" s="54">
        <f>M71</f>
        <v>184</v>
      </c>
      <c r="J71" s="12"/>
      <c r="K71" s="12"/>
      <c r="L71" s="12"/>
      <c r="M71" s="34">
        <f>IFERROR(VLOOKUP(CONCATENATE(Q71,"_",P71),'[1]Fond pracovni doby'!$A$2:$E$97,4,0),"")</f>
        <v>184</v>
      </c>
      <c r="N71" s="35">
        <f>IFERROR(VLOOKUP(CONCATENATE(Q71,"_",P71),'[1]Fond pracovni doby'!$A$2:$E$97,5,0),"")</f>
        <v>176</v>
      </c>
      <c r="O71" s="35">
        <f t="shared" si="13"/>
        <v>220.79999999999998</v>
      </c>
      <c r="P71" s="10">
        <v>7</v>
      </c>
      <c r="Q71" s="10">
        <v>2020</v>
      </c>
      <c r="R71" s="33"/>
    </row>
    <row r="72" spans="1:18" ht="31.2" x14ac:dyDescent="0.3">
      <c r="A72" s="5">
        <v>65</v>
      </c>
      <c r="B72" s="37"/>
      <c r="C72" s="38" t="s">
        <v>31</v>
      </c>
      <c r="D72" s="16" t="s">
        <v>33</v>
      </c>
      <c r="E72" s="31" t="s">
        <v>34</v>
      </c>
      <c r="F72" s="16" t="s">
        <v>32</v>
      </c>
      <c r="G72" s="49">
        <f>0.2*M72</f>
        <v>33.6</v>
      </c>
      <c r="H72" s="50">
        <v>10</v>
      </c>
      <c r="I72" s="54">
        <f>0.8*M72+16</f>
        <v>150.4</v>
      </c>
      <c r="J72" s="12"/>
      <c r="K72" s="12"/>
      <c r="L72" s="12"/>
      <c r="M72" s="34">
        <f>IFERROR(VLOOKUP(CONCATENATE(Q72,"_",P72),'[1]Fond pracovni doby'!$A$2:$E$97,4,0),"")</f>
        <v>168</v>
      </c>
      <c r="N72" s="35">
        <f>IFERROR(VLOOKUP(CONCATENATE(Q72,"_",P72),'[1]Fond pracovni doby'!$A$2:$E$97,5,0),"")</f>
        <v>168</v>
      </c>
      <c r="O72" s="35">
        <f t="shared" ref="O72:O84" si="15">IF(M72="","",M72*1.2)</f>
        <v>201.6</v>
      </c>
      <c r="P72" s="10">
        <v>8</v>
      </c>
      <c r="Q72" s="10">
        <v>2020</v>
      </c>
      <c r="R72" s="33"/>
    </row>
    <row r="73" spans="1:18" ht="31.2" x14ac:dyDescent="0.3">
      <c r="A73" s="5">
        <v>66</v>
      </c>
      <c r="B73" s="39"/>
      <c r="C73" s="38" t="s">
        <v>31</v>
      </c>
      <c r="D73" s="16" t="s">
        <v>33</v>
      </c>
      <c r="E73" s="31" t="s">
        <v>35</v>
      </c>
      <c r="F73" s="16" t="s">
        <v>32</v>
      </c>
      <c r="G73" s="49">
        <f>0.1*M73</f>
        <v>16.8</v>
      </c>
      <c r="H73" s="50"/>
      <c r="I73" s="51">
        <f>0.2*M73</f>
        <v>33.6</v>
      </c>
      <c r="J73" s="12"/>
      <c r="K73" s="12"/>
      <c r="L73" s="12"/>
      <c r="M73" s="34">
        <f>IFERROR(VLOOKUP(CONCATENATE(Q73,"_",P73),'[1]Fond pracovni doby'!$A$2:$E$97,4,0),"")</f>
        <v>168</v>
      </c>
      <c r="N73" s="35">
        <f>IFERROR(VLOOKUP(CONCATENATE(Q73,"_",P73),'[1]Fond pracovni doby'!$A$2:$E$97,5,0),"")</f>
        <v>168</v>
      </c>
      <c r="O73" s="35">
        <f t="shared" si="15"/>
        <v>201.6</v>
      </c>
      <c r="P73" s="10">
        <v>8</v>
      </c>
      <c r="Q73" s="10">
        <v>2020</v>
      </c>
      <c r="R73" s="33"/>
    </row>
    <row r="74" spans="1:18" ht="31.2" x14ac:dyDescent="0.3">
      <c r="A74" s="5">
        <v>67</v>
      </c>
      <c r="B74" s="39"/>
      <c r="C74" s="38" t="s">
        <v>31</v>
      </c>
      <c r="D74" s="16" t="s">
        <v>33</v>
      </c>
      <c r="E74" s="31" t="s">
        <v>35</v>
      </c>
      <c r="F74" s="16" t="s">
        <v>32</v>
      </c>
      <c r="G74" s="49">
        <f>0.1*M74</f>
        <v>16.8</v>
      </c>
      <c r="H74" s="50">
        <v>16.5</v>
      </c>
      <c r="I74" s="51">
        <f>0.65*M74</f>
        <v>109.2</v>
      </c>
      <c r="J74" s="12"/>
      <c r="K74" s="12"/>
      <c r="L74" s="12"/>
      <c r="M74" s="34">
        <f>IFERROR(VLOOKUP(CONCATENATE(Q74,"_",P74),'[1]Fond pracovni doby'!$A$2:$E$97,4,0),"")</f>
        <v>168</v>
      </c>
      <c r="N74" s="35">
        <f>IFERROR(VLOOKUP(CONCATENATE(Q74,"_",P74),'[1]Fond pracovni doby'!$A$2:$E$97,5,0),"")</f>
        <v>168</v>
      </c>
      <c r="O74" s="35">
        <f t="shared" si="15"/>
        <v>201.6</v>
      </c>
      <c r="P74" s="10">
        <v>8</v>
      </c>
      <c r="Q74" s="10">
        <v>2020</v>
      </c>
      <c r="R74" s="33"/>
    </row>
    <row r="75" spans="1:18" ht="31.2" x14ac:dyDescent="0.3">
      <c r="A75" s="5">
        <v>68</v>
      </c>
      <c r="B75" s="39"/>
      <c r="C75" s="38" t="s">
        <v>31</v>
      </c>
      <c r="D75" s="16" t="s">
        <v>33</v>
      </c>
      <c r="E75" s="31" t="s">
        <v>36</v>
      </c>
      <c r="F75" s="16" t="s">
        <v>32</v>
      </c>
      <c r="G75" s="49">
        <f>0.2*M75</f>
        <v>33.6</v>
      </c>
      <c r="H75" s="50">
        <v>5</v>
      </c>
      <c r="I75" s="51">
        <f>1.2*M75</f>
        <v>201.6</v>
      </c>
      <c r="J75" s="12"/>
      <c r="K75" s="12"/>
      <c r="L75" s="12"/>
      <c r="M75" s="34">
        <f>IFERROR(VLOOKUP(CONCATENATE(Q75,"_",P75),'[1]Fond pracovni doby'!$A$2:$E$97,4,0),"")</f>
        <v>168</v>
      </c>
      <c r="N75" s="35">
        <f>IFERROR(VLOOKUP(CONCATENATE(Q75,"_",P75),'[1]Fond pracovni doby'!$A$2:$E$97,5,0),"")</f>
        <v>168</v>
      </c>
      <c r="O75" s="35">
        <f t="shared" si="15"/>
        <v>201.6</v>
      </c>
      <c r="P75" s="10">
        <v>8</v>
      </c>
      <c r="Q75" s="10">
        <v>2020</v>
      </c>
      <c r="R75" s="33"/>
    </row>
    <row r="76" spans="1:18" ht="31.2" x14ac:dyDescent="0.3">
      <c r="A76" s="5">
        <v>69</v>
      </c>
      <c r="B76" s="39"/>
      <c r="C76" s="38" t="s">
        <v>31</v>
      </c>
      <c r="D76" s="16" t="s">
        <v>33</v>
      </c>
      <c r="E76" s="31" t="s">
        <v>36</v>
      </c>
      <c r="F76" s="16" t="s">
        <v>32</v>
      </c>
      <c r="G76" s="49">
        <v>16.8</v>
      </c>
      <c r="H76" s="50">
        <v>5</v>
      </c>
      <c r="I76" s="51">
        <f>0.36*M76</f>
        <v>60.48</v>
      </c>
      <c r="J76" s="12"/>
      <c r="K76" s="12"/>
      <c r="L76" s="12"/>
      <c r="M76" s="34">
        <f>IFERROR(VLOOKUP(CONCATENATE(Q76,"_",P76),'[1]Fond pracovni doby'!$A$2:$E$97,4,0),"")</f>
        <v>168</v>
      </c>
      <c r="N76" s="35">
        <f>IFERROR(VLOOKUP(CONCATENATE(Q76,"_",P76),'[1]Fond pracovni doby'!$A$2:$E$97,5,0),"")</f>
        <v>168</v>
      </c>
      <c r="O76" s="35">
        <f t="shared" si="15"/>
        <v>201.6</v>
      </c>
      <c r="P76" s="10">
        <v>8</v>
      </c>
      <c r="Q76" s="10">
        <v>2020</v>
      </c>
      <c r="R76" s="33"/>
    </row>
    <row r="77" spans="1:18" ht="31.2" x14ac:dyDescent="0.3">
      <c r="A77" s="5">
        <v>70</v>
      </c>
      <c r="B77" s="39"/>
      <c r="C77" s="38" t="s">
        <v>31</v>
      </c>
      <c r="D77" s="16" t="s">
        <v>33</v>
      </c>
      <c r="E77" s="31" t="s">
        <v>37</v>
      </c>
      <c r="F77" s="16" t="s">
        <v>32</v>
      </c>
      <c r="G77" s="49">
        <f>0.2*M77</f>
        <v>33.6</v>
      </c>
      <c r="H77" s="50">
        <v>10</v>
      </c>
      <c r="I77" s="55">
        <f>M77</f>
        <v>168</v>
      </c>
      <c r="J77" s="12"/>
      <c r="K77" s="12"/>
      <c r="L77" s="12"/>
      <c r="M77" s="34">
        <f>IFERROR(VLOOKUP(CONCATENATE(Q77,"_",P77),'[1]Fond pracovni doby'!$A$2:$E$97,4,0),"")</f>
        <v>168</v>
      </c>
      <c r="N77" s="35">
        <f>IFERROR(VLOOKUP(CONCATENATE(Q77,"_",P77),'[1]Fond pracovni doby'!$A$2:$E$97,5,0),"")</f>
        <v>168</v>
      </c>
      <c r="O77" s="35">
        <f t="shared" si="15"/>
        <v>201.6</v>
      </c>
      <c r="P77" s="10">
        <v>8</v>
      </c>
      <c r="Q77" s="10">
        <v>2020</v>
      </c>
      <c r="R77" s="33"/>
    </row>
    <row r="78" spans="1:18" ht="31.2" x14ac:dyDescent="0.3">
      <c r="A78" s="5">
        <v>71</v>
      </c>
      <c r="B78" s="39"/>
      <c r="C78" s="38" t="s">
        <v>31</v>
      </c>
      <c r="D78" s="16" t="s">
        <v>33</v>
      </c>
      <c r="E78" s="31" t="s">
        <v>38</v>
      </c>
      <c r="F78" s="16" t="s">
        <v>32</v>
      </c>
      <c r="G78" s="49">
        <f t="shared" ref="G78:G83" si="16">0.1*M78</f>
        <v>16.8</v>
      </c>
      <c r="H78" s="50">
        <v>15</v>
      </c>
      <c r="I78" s="51">
        <f>0.8*M78</f>
        <v>134.4</v>
      </c>
      <c r="J78" s="12"/>
      <c r="K78" s="12"/>
      <c r="L78" s="12"/>
      <c r="M78" s="34">
        <f>IFERROR(VLOOKUP(CONCATENATE(Q78,"_",P78),'[1]Fond pracovni doby'!$A$2:$E$97,4,0),"")</f>
        <v>168</v>
      </c>
      <c r="N78" s="35">
        <f>IFERROR(VLOOKUP(CONCATENATE(Q78,"_",P78),'[1]Fond pracovni doby'!$A$2:$E$97,5,0),"")</f>
        <v>168</v>
      </c>
      <c r="O78" s="35">
        <f t="shared" si="15"/>
        <v>201.6</v>
      </c>
      <c r="P78" s="10">
        <v>8</v>
      </c>
      <c r="Q78" s="10">
        <v>2020</v>
      </c>
      <c r="R78" s="33"/>
    </row>
    <row r="79" spans="1:18" ht="31.2" x14ac:dyDescent="0.3">
      <c r="A79" s="5">
        <v>72</v>
      </c>
      <c r="B79" s="39"/>
      <c r="C79" s="38" t="s">
        <v>31</v>
      </c>
      <c r="D79" s="16" t="s">
        <v>33</v>
      </c>
      <c r="E79" s="31" t="s">
        <v>35</v>
      </c>
      <c r="F79" s="16" t="s">
        <v>32</v>
      </c>
      <c r="G79" s="49">
        <f t="shared" si="16"/>
        <v>16.8</v>
      </c>
      <c r="H79" s="50">
        <v>13</v>
      </c>
      <c r="I79" s="55">
        <f>M79</f>
        <v>168</v>
      </c>
      <c r="J79" s="12"/>
      <c r="K79" s="12"/>
      <c r="L79" s="12"/>
      <c r="M79" s="34">
        <f>IFERROR(VLOOKUP(CONCATENATE(Q79,"_",P79),'[1]Fond pracovni doby'!$A$2:$E$97,4,0),"")</f>
        <v>168</v>
      </c>
      <c r="N79" s="35">
        <f>IFERROR(VLOOKUP(CONCATENATE(Q79,"_",P79),'[1]Fond pracovni doby'!$A$2:$E$97,5,0),"")</f>
        <v>168</v>
      </c>
      <c r="O79" s="35">
        <f t="shared" si="15"/>
        <v>201.6</v>
      </c>
      <c r="P79" s="10">
        <v>8</v>
      </c>
      <c r="Q79" s="10">
        <v>2020</v>
      </c>
      <c r="R79" s="33"/>
    </row>
    <row r="80" spans="1:18" ht="31.2" x14ac:dyDescent="0.3">
      <c r="A80" s="5">
        <v>73</v>
      </c>
      <c r="B80" s="39"/>
      <c r="C80" s="38" t="s">
        <v>31</v>
      </c>
      <c r="D80" s="16" t="s">
        <v>33</v>
      </c>
      <c r="E80" s="31" t="s">
        <v>35</v>
      </c>
      <c r="F80" s="16" t="s">
        <v>32</v>
      </c>
      <c r="G80" s="49">
        <f t="shared" si="16"/>
        <v>16.8</v>
      </c>
      <c r="H80" s="50">
        <v>5</v>
      </c>
      <c r="I80" s="55">
        <f>M80</f>
        <v>168</v>
      </c>
      <c r="J80" s="12"/>
      <c r="K80" s="12"/>
      <c r="L80" s="12"/>
      <c r="M80" s="34">
        <f>IFERROR(VLOOKUP(CONCATENATE(Q80,"_",P80),'[1]Fond pracovni doby'!$A$2:$E$97,4,0),"")</f>
        <v>168</v>
      </c>
      <c r="N80" s="35">
        <f>IFERROR(VLOOKUP(CONCATENATE(Q80,"_",P80),'[1]Fond pracovni doby'!$A$2:$E$97,5,0),"")</f>
        <v>168</v>
      </c>
      <c r="O80" s="35">
        <f t="shared" si="15"/>
        <v>201.6</v>
      </c>
      <c r="P80" s="10">
        <v>8</v>
      </c>
      <c r="Q80" s="10">
        <v>2020</v>
      </c>
      <c r="R80" s="33"/>
    </row>
    <row r="81" spans="1:18" ht="31.2" x14ac:dyDescent="0.3">
      <c r="A81" s="5">
        <v>74</v>
      </c>
      <c r="B81" s="39"/>
      <c r="C81" s="38" t="s">
        <v>31</v>
      </c>
      <c r="D81" s="16" t="s">
        <v>33</v>
      </c>
      <c r="E81" s="31" t="s">
        <v>38</v>
      </c>
      <c r="F81" s="16" t="s">
        <v>32</v>
      </c>
      <c r="G81" s="49">
        <f t="shared" si="16"/>
        <v>16.8</v>
      </c>
      <c r="H81" s="50">
        <v>9</v>
      </c>
      <c r="I81" s="55">
        <f>M81+(3)</f>
        <v>171</v>
      </c>
      <c r="J81" s="12"/>
      <c r="K81" s="12"/>
      <c r="L81" s="12"/>
      <c r="M81" s="34">
        <f>IFERROR(VLOOKUP(CONCATENATE(Q81,"_",P81),'[1]Fond pracovni doby'!$A$2:$E$97,4,0),"")</f>
        <v>168</v>
      </c>
      <c r="N81" s="35">
        <f>IFERROR(VLOOKUP(CONCATENATE(Q81,"_",P81),'[1]Fond pracovni doby'!$A$2:$E$97,5,0),"")</f>
        <v>168</v>
      </c>
      <c r="O81" s="35">
        <f t="shared" si="15"/>
        <v>201.6</v>
      </c>
      <c r="P81" s="10">
        <v>8</v>
      </c>
      <c r="Q81" s="10">
        <v>2020</v>
      </c>
      <c r="R81" s="33"/>
    </row>
    <row r="82" spans="1:18" ht="31.2" x14ac:dyDescent="0.3">
      <c r="A82" s="5">
        <v>75</v>
      </c>
      <c r="B82" s="39"/>
      <c r="C82" s="38" t="s">
        <v>31</v>
      </c>
      <c r="D82" s="16" t="s">
        <v>33</v>
      </c>
      <c r="E82" s="31" t="s">
        <v>35</v>
      </c>
      <c r="F82" s="16" t="s">
        <v>32</v>
      </c>
      <c r="G82" s="49">
        <f t="shared" si="16"/>
        <v>16.8</v>
      </c>
      <c r="H82" s="50">
        <v>9</v>
      </c>
      <c r="I82" s="55">
        <f>M82+(3)</f>
        <v>171</v>
      </c>
      <c r="J82" s="12"/>
      <c r="K82" s="12"/>
      <c r="L82" s="12"/>
      <c r="M82" s="34">
        <f>IFERROR(VLOOKUP(CONCATENATE(Q82,"_",P82),'[1]Fond pracovni doby'!$A$2:$E$97,4,0),"")</f>
        <v>168</v>
      </c>
      <c r="N82" s="35">
        <f>IFERROR(VLOOKUP(CONCATENATE(Q82,"_",P82),'[1]Fond pracovni doby'!$A$2:$E$97,5,0),"")</f>
        <v>168</v>
      </c>
      <c r="O82" s="35">
        <f t="shared" si="15"/>
        <v>201.6</v>
      </c>
      <c r="P82" s="10">
        <v>8</v>
      </c>
      <c r="Q82" s="10">
        <v>2020</v>
      </c>
      <c r="R82" s="33"/>
    </row>
    <row r="83" spans="1:18" ht="31.2" x14ac:dyDescent="0.3">
      <c r="A83" s="5">
        <v>76</v>
      </c>
      <c r="B83" s="39"/>
      <c r="C83" s="38" t="s">
        <v>31</v>
      </c>
      <c r="D83" s="16" t="s">
        <v>33</v>
      </c>
      <c r="E83" s="32" t="s">
        <v>35</v>
      </c>
      <c r="F83" s="16" t="s">
        <v>32</v>
      </c>
      <c r="G83" s="49">
        <f t="shared" si="16"/>
        <v>16.8</v>
      </c>
      <c r="H83" s="50"/>
      <c r="I83" s="55">
        <f>M83</f>
        <v>168</v>
      </c>
      <c r="J83" s="12"/>
      <c r="K83" s="12"/>
      <c r="L83" s="12"/>
      <c r="M83" s="34">
        <f>IFERROR(VLOOKUP(CONCATENATE(Q83,"_",P83),'[1]Fond pracovni doby'!$A$2:$E$97,4,0),"")</f>
        <v>168</v>
      </c>
      <c r="N83" s="35">
        <f>IFERROR(VLOOKUP(CONCATENATE(Q83,"_",P83),'[1]Fond pracovni doby'!$A$2:$E$97,5,0),"")</f>
        <v>168</v>
      </c>
      <c r="O83" s="35">
        <f t="shared" si="15"/>
        <v>201.6</v>
      </c>
      <c r="P83" s="10">
        <v>8</v>
      </c>
      <c r="Q83" s="10">
        <v>2020</v>
      </c>
      <c r="R83" s="33"/>
    </row>
    <row r="84" spans="1:18" ht="31.8" thickBot="1" x14ac:dyDescent="0.35">
      <c r="A84" s="5">
        <v>77</v>
      </c>
      <c r="B84" s="39"/>
      <c r="C84" s="38" t="s">
        <v>31</v>
      </c>
      <c r="D84" s="16" t="s">
        <v>33</v>
      </c>
      <c r="E84" s="32" t="s">
        <v>39</v>
      </c>
      <c r="F84" s="16" t="s">
        <v>32</v>
      </c>
      <c r="G84" s="52">
        <f>0.3*M84</f>
        <v>50.4</v>
      </c>
      <c r="H84" s="53">
        <v>7</v>
      </c>
      <c r="I84" s="64">
        <f>M84</f>
        <v>168</v>
      </c>
      <c r="J84" s="44"/>
      <c r="K84" s="44"/>
      <c r="L84" s="44"/>
      <c r="M84" s="45">
        <f>IFERROR(VLOOKUP(CONCATENATE(Q84,"_",P84),'[1]Fond pracovni doby'!$A$2:$E$97,4,0),"")</f>
        <v>168</v>
      </c>
      <c r="N84" s="46">
        <f>IFERROR(VLOOKUP(CONCATENATE(Q84,"_",P84),'[1]Fond pracovni doby'!$A$2:$E$97,5,0),"")</f>
        <v>168</v>
      </c>
      <c r="O84" s="46">
        <f t="shared" si="15"/>
        <v>201.6</v>
      </c>
      <c r="P84" s="47">
        <v>8</v>
      </c>
      <c r="Q84" s="47">
        <v>2020</v>
      </c>
      <c r="R84" s="48"/>
    </row>
    <row r="85" spans="1:18" ht="15" customHeight="1" x14ac:dyDescent="0.3">
      <c r="A85" s="24" t="s">
        <v>30</v>
      </c>
      <c r="B85" s="26"/>
      <c r="C85" s="24"/>
      <c r="D85" s="24"/>
      <c r="E85" s="24"/>
      <c r="F85" s="24"/>
      <c r="G85" s="42"/>
      <c r="H85" s="41"/>
      <c r="I85" s="42"/>
      <c r="J85" s="42"/>
      <c r="K85" s="2"/>
      <c r="L85" s="2"/>
    </row>
    <row r="86" spans="1:18" ht="15.6" x14ac:dyDescent="0.3">
      <c r="A86" s="67" t="s">
        <v>5</v>
      </c>
      <c r="B86" s="27"/>
      <c r="C86" s="3"/>
      <c r="D86" s="3"/>
      <c r="E86" s="3"/>
      <c r="F86" s="3"/>
      <c r="G86" s="3"/>
      <c r="H86" s="30"/>
      <c r="I86" s="3"/>
      <c r="J86" s="3"/>
      <c r="K86" s="3"/>
      <c r="L86" s="3"/>
    </row>
    <row r="87" spans="1:18" ht="32.25" customHeight="1" x14ac:dyDescent="0.3">
      <c r="A87" s="76" t="s">
        <v>24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9"/>
      <c r="N87" s="79"/>
      <c r="O87" s="79"/>
      <c r="P87" s="79"/>
      <c r="Q87" s="79"/>
    </row>
    <row r="88" spans="1:18" ht="15" thickBot="1" x14ac:dyDescent="0.35">
      <c r="A88" s="1"/>
      <c r="B88" s="28"/>
      <c r="C88" s="1"/>
      <c r="D88" s="1"/>
      <c r="E88" s="1"/>
      <c r="F88" s="1"/>
      <c r="G88" s="1"/>
      <c r="H88" s="28"/>
      <c r="I88" s="1"/>
      <c r="J88" s="1"/>
      <c r="K88" s="1"/>
      <c r="L88" s="1"/>
    </row>
    <row r="89" spans="1:18" x14ac:dyDescent="0.3">
      <c r="A89" s="68" t="s">
        <v>6</v>
      </c>
      <c r="B89" s="84"/>
      <c r="C89" s="84"/>
      <c r="D89" s="84"/>
      <c r="E89" s="84"/>
      <c r="F89" s="84"/>
      <c r="G89" s="84"/>
      <c r="H89" s="85"/>
      <c r="I89" s="68" t="s">
        <v>26</v>
      </c>
      <c r="J89" s="69"/>
      <c r="K89" s="72"/>
      <c r="L89" s="72"/>
      <c r="M89" s="72"/>
      <c r="N89" s="72"/>
      <c r="O89" s="72"/>
      <c r="P89" s="72"/>
      <c r="Q89" s="72"/>
      <c r="R89" s="73"/>
    </row>
    <row r="90" spans="1:18" ht="15" thickBot="1" x14ac:dyDescent="0.35">
      <c r="A90" s="70"/>
      <c r="B90" s="86"/>
      <c r="C90" s="86"/>
      <c r="D90" s="86"/>
      <c r="E90" s="86"/>
      <c r="F90" s="86"/>
      <c r="G90" s="86"/>
      <c r="H90" s="87"/>
      <c r="I90" s="70"/>
      <c r="J90" s="71"/>
      <c r="K90" s="74"/>
      <c r="L90" s="74"/>
      <c r="M90" s="74"/>
      <c r="N90" s="74"/>
      <c r="O90" s="74"/>
      <c r="P90" s="74"/>
      <c r="Q90" s="74"/>
      <c r="R90" s="75"/>
    </row>
  </sheetData>
  <autoFilter ref="A7:R87" xr:uid="{00000000-0009-0000-0000-000000000000}"/>
  <mergeCells count="10">
    <mergeCell ref="I89:J90"/>
    <mergeCell ref="K89:R90"/>
    <mergeCell ref="A1:I1"/>
    <mergeCell ref="A3:I3"/>
    <mergeCell ref="A2:Q2"/>
    <mergeCell ref="A89:A90"/>
    <mergeCell ref="A87:Q87"/>
    <mergeCell ref="B4:R4"/>
    <mergeCell ref="B5:R5"/>
    <mergeCell ref="B89:H90"/>
  </mergeCells>
  <dataValidations count="4">
    <dataValidation type="list" allowBlank="1" showInputMessage="1" showErrorMessage="1" sqref="F8:F84" xr:uid="{00000000-0002-0000-0000-000000000000}">
      <formula1>"Pracovní smlouva,DPČ,DPP"</formula1>
    </dataValidation>
    <dataValidation type="list" allowBlank="1" showInputMessage="1" showErrorMessage="1" sqref="D8:D84" xr:uid="{00000000-0002-0000-0000-000001000000}">
      <formula1>"Odborný tým,Administrativní tým"</formula1>
    </dataValidation>
    <dataValidation type="list" allowBlank="1" showInputMessage="1" showErrorMessage="1" sqref="K8:K84" xr:uid="{00000000-0002-0000-0000-000002000000}">
      <formula1>"ANO-NA ZÁKLADĚ PPŽP, ANO-MÁ UDĚLENU VÝJIMKU,NE"</formula1>
    </dataValidation>
    <dataValidation type="list" allowBlank="1" showInputMessage="1" showErrorMessage="1" sqref="J8:J84" xr:uid="{00000000-0002-0000-0000-000003000000}">
      <formula1>"ANO,NE"</formula1>
    </dataValidation>
  </dataValidations>
  <pageMargins left="0.70866141732283472" right="0.70866141732283472" top="0.94488188976377963" bottom="0.9055118110236221" header="0.31496062992125984" footer="0.19685039370078741"/>
  <pageSetup paperSize="9" scale="43" fitToHeight="0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21875" defaultRowHeight="14.4" x14ac:dyDescent="0.3"/>
  <cols>
    <col min="1" max="3" width="9.21875" style="14"/>
    <col min="4" max="4" width="20.21875" style="14" customWidth="1"/>
    <col min="5" max="5" width="30" style="14" customWidth="1"/>
    <col min="6" max="16384" width="9.21875" style="14"/>
  </cols>
  <sheetData>
    <row r="1" spans="1:5" x14ac:dyDescent="0.3">
      <c r="A1" s="14" t="s">
        <v>17</v>
      </c>
      <c r="B1" s="14" t="s">
        <v>18</v>
      </c>
      <c r="C1" s="14" t="s">
        <v>19</v>
      </c>
      <c r="D1" s="14" t="s">
        <v>20</v>
      </c>
      <c r="E1" s="14" t="s">
        <v>21</v>
      </c>
    </row>
    <row r="2" spans="1:5" x14ac:dyDescent="0.3">
      <c r="A2" s="14" t="str">
        <f>CONCATENATE(B2,"_",C2)</f>
        <v>2015_1</v>
      </c>
      <c r="B2" s="14">
        <v>2015</v>
      </c>
      <c r="C2" s="14">
        <v>1</v>
      </c>
      <c r="D2" s="14">
        <v>176</v>
      </c>
      <c r="E2" s="14">
        <v>168</v>
      </c>
    </row>
    <row r="3" spans="1:5" x14ac:dyDescent="0.3">
      <c r="A3" s="14" t="str">
        <f t="shared" ref="A3:A66" si="0">CONCATENATE(B3,"_",C3)</f>
        <v>2015_2</v>
      </c>
      <c r="B3" s="14">
        <v>2015</v>
      </c>
      <c r="C3" s="14">
        <v>2</v>
      </c>
      <c r="D3" s="14">
        <v>160</v>
      </c>
      <c r="E3" s="14">
        <v>160</v>
      </c>
    </row>
    <row r="4" spans="1:5" x14ac:dyDescent="0.3">
      <c r="A4" s="14" t="str">
        <f t="shared" si="0"/>
        <v>2015_3</v>
      </c>
      <c r="B4" s="14">
        <v>2015</v>
      </c>
      <c r="C4" s="14">
        <v>3</v>
      </c>
      <c r="D4" s="14">
        <v>176</v>
      </c>
      <c r="E4" s="14">
        <v>176</v>
      </c>
    </row>
    <row r="5" spans="1:5" x14ac:dyDescent="0.3">
      <c r="A5" s="14" t="str">
        <f t="shared" si="0"/>
        <v>2015_4</v>
      </c>
      <c r="B5" s="14">
        <v>2015</v>
      </c>
      <c r="C5" s="14">
        <v>4</v>
      </c>
      <c r="D5" s="14">
        <v>176</v>
      </c>
      <c r="E5" s="14">
        <v>160</v>
      </c>
    </row>
    <row r="6" spans="1:5" x14ac:dyDescent="0.3">
      <c r="A6" s="14" t="str">
        <f t="shared" si="0"/>
        <v>2015_5</v>
      </c>
      <c r="B6" s="14">
        <v>2015</v>
      </c>
      <c r="C6" s="14">
        <v>5</v>
      </c>
      <c r="D6" s="14">
        <v>168</v>
      </c>
      <c r="E6" s="14">
        <v>152</v>
      </c>
    </row>
    <row r="7" spans="1:5" x14ac:dyDescent="0.3">
      <c r="A7" s="14" t="str">
        <f t="shared" si="0"/>
        <v>2015_6</v>
      </c>
      <c r="B7" s="14">
        <v>2015</v>
      </c>
      <c r="C7" s="14">
        <v>6</v>
      </c>
      <c r="D7" s="14">
        <v>176</v>
      </c>
      <c r="E7" s="14">
        <v>176</v>
      </c>
    </row>
    <row r="8" spans="1:5" x14ac:dyDescent="0.3">
      <c r="A8" s="14" t="str">
        <f t="shared" si="0"/>
        <v>2015_7</v>
      </c>
      <c r="B8" s="14">
        <v>2015</v>
      </c>
      <c r="C8" s="14">
        <v>7</v>
      </c>
      <c r="D8" s="14">
        <v>184</v>
      </c>
      <c r="E8" s="14">
        <v>176</v>
      </c>
    </row>
    <row r="9" spans="1:5" x14ac:dyDescent="0.3">
      <c r="A9" s="14" t="str">
        <f t="shared" si="0"/>
        <v>2015_8</v>
      </c>
      <c r="B9" s="14">
        <v>2015</v>
      </c>
      <c r="C9" s="14">
        <v>8</v>
      </c>
      <c r="D9" s="14">
        <v>168</v>
      </c>
      <c r="E9" s="14">
        <v>168</v>
      </c>
    </row>
    <row r="10" spans="1:5" x14ac:dyDescent="0.3">
      <c r="A10" s="14" t="str">
        <f t="shared" si="0"/>
        <v>2015_9</v>
      </c>
      <c r="B10" s="14">
        <v>2015</v>
      </c>
      <c r="C10" s="14">
        <v>9</v>
      </c>
      <c r="D10" s="14">
        <v>176</v>
      </c>
      <c r="E10" s="14">
        <v>168</v>
      </c>
    </row>
    <row r="11" spans="1:5" x14ac:dyDescent="0.3">
      <c r="A11" s="14" t="str">
        <f t="shared" si="0"/>
        <v>2015_10</v>
      </c>
      <c r="B11" s="14">
        <v>2015</v>
      </c>
      <c r="C11" s="14">
        <v>10</v>
      </c>
      <c r="D11" s="14">
        <v>176</v>
      </c>
      <c r="E11" s="14">
        <v>168</v>
      </c>
    </row>
    <row r="12" spans="1:5" x14ac:dyDescent="0.3">
      <c r="A12" s="14" t="str">
        <f t="shared" si="0"/>
        <v>2015_11</v>
      </c>
      <c r="B12" s="14">
        <v>2015</v>
      </c>
      <c r="C12" s="14">
        <v>11</v>
      </c>
      <c r="D12" s="14">
        <v>168</v>
      </c>
      <c r="E12" s="14">
        <v>160</v>
      </c>
    </row>
    <row r="13" spans="1:5" x14ac:dyDescent="0.3">
      <c r="A13" s="14" t="str">
        <f t="shared" si="0"/>
        <v>2015_12</v>
      </c>
      <c r="B13" s="14">
        <v>2015</v>
      </c>
      <c r="C13" s="14">
        <v>12</v>
      </c>
      <c r="D13" s="14">
        <v>184</v>
      </c>
      <c r="E13" s="14">
        <v>168</v>
      </c>
    </row>
    <row r="14" spans="1:5" x14ac:dyDescent="0.3">
      <c r="A14" s="14" t="str">
        <f t="shared" si="0"/>
        <v>2016_1</v>
      </c>
      <c r="B14" s="14">
        <v>2016</v>
      </c>
      <c r="C14" s="14">
        <v>1</v>
      </c>
      <c r="D14" s="14">
        <v>168</v>
      </c>
      <c r="E14" s="14">
        <v>160</v>
      </c>
    </row>
    <row r="15" spans="1:5" x14ac:dyDescent="0.3">
      <c r="A15" s="14" t="str">
        <f t="shared" si="0"/>
        <v>2016_2</v>
      </c>
      <c r="B15" s="14">
        <v>2016</v>
      </c>
      <c r="C15" s="14">
        <v>2</v>
      </c>
      <c r="D15" s="14">
        <v>168</v>
      </c>
      <c r="E15" s="14">
        <v>168</v>
      </c>
    </row>
    <row r="16" spans="1:5" x14ac:dyDescent="0.3">
      <c r="A16" s="14" t="str">
        <f t="shared" si="0"/>
        <v>2016_3</v>
      </c>
      <c r="B16" s="14">
        <v>2016</v>
      </c>
      <c r="C16" s="14">
        <v>3</v>
      </c>
      <c r="D16" s="14">
        <v>184</v>
      </c>
      <c r="E16" s="14">
        <v>168</v>
      </c>
    </row>
    <row r="17" spans="1:5" x14ac:dyDescent="0.3">
      <c r="A17" s="14" t="str">
        <f t="shared" si="0"/>
        <v>2016_4</v>
      </c>
      <c r="B17" s="14">
        <v>2016</v>
      </c>
      <c r="C17" s="14">
        <v>4</v>
      </c>
      <c r="D17" s="14">
        <v>168</v>
      </c>
      <c r="E17" s="14">
        <v>168</v>
      </c>
    </row>
    <row r="18" spans="1:5" x14ac:dyDescent="0.3">
      <c r="A18" s="14" t="str">
        <f t="shared" si="0"/>
        <v>2016_5</v>
      </c>
      <c r="B18" s="14">
        <v>2016</v>
      </c>
      <c r="C18" s="14">
        <v>5</v>
      </c>
      <c r="D18" s="14">
        <v>176</v>
      </c>
      <c r="E18" s="14">
        <v>176</v>
      </c>
    </row>
    <row r="19" spans="1:5" x14ac:dyDescent="0.3">
      <c r="A19" s="14" t="str">
        <f t="shared" si="0"/>
        <v>2016_6</v>
      </c>
      <c r="B19" s="14">
        <v>2016</v>
      </c>
      <c r="C19" s="14">
        <v>6</v>
      </c>
      <c r="D19" s="14">
        <v>176</v>
      </c>
      <c r="E19" s="14">
        <v>176</v>
      </c>
    </row>
    <row r="20" spans="1:5" x14ac:dyDescent="0.3">
      <c r="A20" s="14" t="str">
        <f t="shared" si="0"/>
        <v>2016_7</v>
      </c>
      <c r="B20" s="14">
        <v>2016</v>
      </c>
      <c r="C20" s="14">
        <v>7</v>
      </c>
      <c r="D20" s="14">
        <v>168</v>
      </c>
      <c r="E20" s="14">
        <v>152</v>
      </c>
    </row>
    <row r="21" spans="1:5" x14ac:dyDescent="0.3">
      <c r="A21" s="14" t="str">
        <f t="shared" si="0"/>
        <v>2016_8</v>
      </c>
      <c r="B21" s="14">
        <v>2016</v>
      </c>
      <c r="C21" s="14">
        <v>8</v>
      </c>
      <c r="D21" s="14">
        <v>184</v>
      </c>
      <c r="E21" s="14">
        <v>184</v>
      </c>
    </row>
    <row r="22" spans="1:5" x14ac:dyDescent="0.3">
      <c r="A22" s="14" t="str">
        <f t="shared" si="0"/>
        <v>2016_9</v>
      </c>
      <c r="B22" s="14">
        <v>2016</v>
      </c>
      <c r="C22" s="14">
        <v>9</v>
      </c>
      <c r="D22" s="14">
        <v>176</v>
      </c>
      <c r="E22" s="14">
        <v>168</v>
      </c>
    </row>
    <row r="23" spans="1:5" x14ac:dyDescent="0.3">
      <c r="A23" s="14" t="str">
        <f t="shared" si="0"/>
        <v>2016_10</v>
      </c>
      <c r="B23" s="14">
        <v>2016</v>
      </c>
      <c r="C23" s="14">
        <v>10</v>
      </c>
      <c r="D23" s="14">
        <v>168</v>
      </c>
      <c r="E23" s="14">
        <v>160</v>
      </c>
    </row>
    <row r="24" spans="1:5" x14ac:dyDescent="0.3">
      <c r="A24" s="14" t="str">
        <f t="shared" si="0"/>
        <v>2016_11</v>
      </c>
      <c r="B24" s="14">
        <v>2016</v>
      </c>
      <c r="C24" s="14">
        <v>11</v>
      </c>
      <c r="D24" s="14">
        <v>176</v>
      </c>
      <c r="E24" s="14">
        <v>168</v>
      </c>
    </row>
    <row r="25" spans="1:5" x14ac:dyDescent="0.3">
      <c r="A25" s="14" t="str">
        <f t="shared" si="0"/>
        <v>2016_12</v>
      </c>
      <c r="B25" s="14">
        <v>2016</v>
      </c>
      <c r="C25" s="14">
        <v>12</v>
      </c>
      <c r="D25" s="14">
        <v>176</v>
      </c>
      <c r="E25" s="14">
        <v>168</v>
      </c>
    </row>
    <row r="26" spans="1:5" x14ac:dyDescent="0.3">
      <c r="A26" s="14" t="str">
        <f t="shared" si="0"/>
        <v>2017_1</v>
      </c>
      <c r="B26" s="14">
        <v>2017</v>
      </c>
      <c r="C26" s="14">
        <v>1</v>
      </c>
      <c r="D26" s="14">
        <v>176</v>
      </c>
      <c r="E26" s="14">
        <v>176</v>
      </c>
    </row>
    <row r="27" spans="1:5" x14ac:dyDescent="0.3">
      <c r="A27" s="14" t="str">
        <f t="shared" si="0"/>
        <v>2017_2</v>
      </c>
      <c r="B27" s="14">
        <v>2017</v>
      </c>
      <c r="C27" s="14">
        <v>2</v>
      </c>
      <c r="D27" s="14">
        <v>160</v>
      </c>
      <c r="E27" s="14">
        <v>160</v>
      </c>
    </row>
    <row r="28" spans="1:5" x14ac:dyDescent="0.3">
      <c r="A28" s="14" t="str">
        <f t="shared" si="0"/>
        <v>2017_3</v>
      </c>
      <c r="B28" s="14">
        <v>2017</v>
      </c>
      <c r="C28" s="14">
        <v>3</v>
      </c>
      <c r="D28" s="14">
        <v>184</v>
      </c>
      <c r="E28" s="14">
        <v>184</v>
      </c>
    </row>
    <row r="29" spans="1:5" x14ac:dyDescent="0.3">
      <c r="A29" s="14" t="str">
        <f t="shared" si="0"/>
        <v>2017_4</v>
      </c>
      <c r="B29" s="14">
        <v>2017</v>
      </c>
      <c r="C29" s="14">
        <v>4</v>
      </c>
      <c r="D29" s="14">
        <v>160</v>
      </c>
      <c r="E29" s="14">
        <v>144</v>
      </c>
    </row>
    <row r="30" spans="1:5" x14ac:dyDescent="0.3">
      <c r="A30" s="14" t="str">
        <f t="shared" si="0"/>
        <v>2017_5</v>
      </c>
      <c r="B30" s="14">
        <v>2017</v>
      </c>
      <c r="C30" s="14">
        <v>5</v>
      </c>
      <c r="D30" s="14">
        <v>184</v>
      </c>
      <c r="E30" s="14">
        <v>168</v>
      </c>
    </row>
    <row r="31" spans="1:5" x14ac:dyDescent="0.3">
      <c r="A31" s="14" t="str">
        <f t="shared" si="0"/>
        <v>2017_6</v>
      </c>
      <c r="B31" s="14">
        <v>2017</v>
      </c>
      <c r="C31" s="14">
        <v>6</v>
      </c>
      <c r="D31" s="14">
        <v>176</v>
      </c>
      <c r="E31" s="14">
        <v>176</v>
      </c>
    </row>
    <row r="32" spans="1:5" x14ac:dyDescent="0.3">
      <c r="A32" s="14" t="str">
        <f t="shared" si="0"/>
        <v>2017_7</v>
      </c>
      <c r="B32" s="14">
        <v>2017</v>
      </c>
      <c r="C32" s="14">
        <v>7</v>
      </c>
      <c r="D32" s="14">
        <v>168</v>
      </c>
      <c r="E32" s="14">
        <v>152</v>
      </c>
    </row>
    <row r="33" spans="1:5" x14ac:dyDescent="0.3">
      <c r="A33" s="14" t="str">
        <f t="shared" si="0"/>
        <v>2017_8</v>
      </c>
      <c r="B33" s="14">
        <v>2017</v>
      </c>
      <c r="C33" s="14">
        <v>8</v>
      </c>
      <c r="D33" s="14">
        <v>184</v>
      </c>
      <c r="E33" s="14">
        <v>184</v>
      </c>
    </row>
    <row r="34" spans="1:5" x14ac:dyDescent="0.3">
      <c r="A34" s="14" t="str">
        <f t="shared" si="0"/>
        <v>2017_9</v>
      </c>
      <c r="B34" s="14">
        <v>2017</v>
      </c>
      <c r="C34" s="14">
        <v>9</v>
      </c>
      <c r="D34" s="14">
        <v>168</v>
      </c>
      <c r="E34" s="14">
        <v>160</v>
      </c>
    </row>
    <row r="35" spans="1:5" x14ac:dyDescent="0.3">
      <c r="A35" s="14" t="str">
        <f t="shared" si="0"/>
        <v>2017_10</v>
      </c>
      <c r="B35" s="14">
        <v>2017</v>
      </c>
      <c r="C35" s="14">
        <v>10</v>
      </c>
      <c r="D35" s="14">
        <v>176</v>
      </c>
      <c r="E35" s="14">
        <v>176</v>
      </c>
    </row>
    <row r="36" spans="1:5" x14ac:dyDescent="0.3">
      <c r="A36" s="14" t="str">
        <f t="shared" si="0"/>
        <v>2017_11</v>
      </c>
      <c r="B36" s="14">
        <v>2017</v>
      </c>
      <c r="C36" s="14">
        <v>11</v>
      </c>
      <c r="D36" s="14">
        <v>176</v>
      </c>
      <c r="E36" s="14">
        <v>168</v>
      </c>
    </row>
    <row r="37" spans="1:5" x14ac:dyDescent="0.3">
      <c r="A37" s="14" t="str">
        <f t="shared" si="0"/>
        <v>2017_12</v>
      </c>
      <c r="B37" s="14">
        <v>2017</v>
      </c>
      <c r="C37" s="14">
        <v>12</v>
      </c>
      <c r="D37" s="14">
        <v>168</v>
      </c>
      <c r="E37" s="14">
        <v>152</v>
      </c>
    </row>
    <row r="38" spans="1:5" x14ac:dyDescent="0.3">
      <c r="A38" s="14" t="str">
        <f t="shared" si="0"/>
        <v>2018_1</v>
      </c>
      <c r="B38" s="14">
        <v>2018</v>
      </c>
      <c r="C38" s="14">
        <v>1</v>
      </c>
      <c r="D38" s="14">
        <v>184</v>
      </c>
      <c r="E38" s="14">
        <v>176</v>
      </c>
    </row>
    <row r="39" spans="1:5" x14ac:dyDescent="0.3">
      <c r="A39" s="14" t="str">
        <f t="shared" si="0"/>
        <v>2018_2</v>
      </c>
      <c r="B39" s="14">
        <v>2018</v>
      </c>
      <c r="C39" s="14">
        <v>2</v>
      </c>
      <c r="D39" s="14">
        <v>160</v>
      </c>
      <c r="E39" s="14">
        <v>160</v>
      </c>
    </row>
    <row r="40" spans="1:5" x14ac:dyDescent="0.3">
      <c r="A40" s="14" t="str">
        <f t="shared" si="0"/>
        <v>2018_3</v>
      </c>
      <c r="B40" s="14">
        <v>2018</v>
      </c>
      <c r="C40" s="14">
        <v>3</v>
      </c>
      <c r="D40" s="14">
        <v>176</v>
      </c>
      <c r="E40" s="14">
        <v>168</v>
      </c>
    </row>
    <row r="41" spans="1:5" x14ac:dyDescent="0.3">
      <c r="A41" s="14" t="str">
        <f t="shared" si="0"/>
        <v>2018_4</v>
      </c>
      <c r="B41" s="14">
        <v>2018</v>
      </c>
      <c r="C41" s="14">
        <v>4</v>
      </c>
      <c r="D41" s="14">
        <v>168</v>
      </c>
      <c r="E41" s="14">
        <v>160</v>
      </c>
    </row>
    <row r="42" spans="1:5" x14ac:dyDescent="0.3">
      <c r="A42" s="14" t="str">
        <f t="shared" si="0"/>
        <v>2018_5</v>
      </c>
      <c r="B42" s="14">
        <v>2018</v>
      </c>
      <c r="C42" s="14">
        <v>5</v>
      </c>
      <c r="D42" s="14">
        <v>184</v>
      </c>
      <c r="E42" s="14">
        <v>168</v>
      </c>
    </row>
    <row r="43" spans="1:5" x14ac:dyDescent="0.3">
      <c r="A43" s="14" t="str">
        <f t="shared" si="0"/>
        <v>2018_6</v>
      </c>
      <c r="B43" s="14">
        <v>2018</v>
      </c>
      <c r="C43" s="14">
        <v>6</v>
      </c>
      <c r="D43" s="14">
        <v>168</v>
      </c>
      <c r="E43" s="14">
        <v>168</v>
      </c>
    </row>
    <row r="44" spans="1:5" x14ac:dyDescent="0.3">
      <c r="A44" s="14" t="str">
        <f t="shared" si="0"/>
        <v>2018_7</v>
      </c>
      <c r="B44" s="14">
        <v>2018</v>
      </c>
      <c r="C44" s="14">
        <v>7</v>
      </c>
      <c r="D44" s="14">
        <v>176</v>
      </c>
      <c r="E44" s="14">
        <v>160</v>
      </c>
    </row>
    <row r="45" spans="1:5" x14ac:dyDescent="0.3">
      <c r="A45" s="14" t="str">
        <f t="shared" si="0"/>
        <v>2018_8</v>
      </c>
      <c r="B45" s="14">
        <v>2018</v>
      </c>
      <c r="C45" s="14">
        <v>8</v>
      </c>
      <c r="D45" s="14">
        <v>184</v>
      </c>
      <c r="E45" s="14">
        <v>184</v>
      </c>
    </row>
    <row r="46" spans="1:5" x14ac:dyDescent="0.3">
      <c r="A46" s="14" t="str">
        <f t="shared" si="0"/>
        <v>2018_9</v>
      </c>
      <c r="B46" s="14">
        <v>2018</v>
      </c>
      <c r="C46" s="14">
        <v>9</v>
      </c>
      <c r="D46" s="14">
        <v>160</v>
      </c>
      <c r="E46" s="14">
        <v>152</v>
      </c>
    </row>
    <row r="47" spans="1:5" x14ac:dyDescent="0.3">
      <c r="A47" s="14" t="str">
        <f t="shared" si="0"/>
        <v>2018_10</v>
      </c>
      <c r="B47" s="14">
        <v>2018</v>
      </c>
      <c r="C47" s="14">
        <v>10</v>
      </c>
      <c r="D47" s="14">
        <v>184</v>
      </c>
      <c r="E47" s="14">
        <v>184</v>
      </c>
    </row>
    <row r="48" spans="1:5" x14ac:dyDescent="0.3">
      <c r="A48" s="14" t="str">
        <f t="shared" si="0"/>
        <v>2018_11</v>
      </c>
      <c r="B48" s="14">
        <v>2018</v>
      </c>
      <c r="C48" s="14">
        <v>11</v>
      </c>
      <c r="D48" s="14">
        <v>176</v>
      </c>
      <c r="E48" s="14">
        <v>176</v>
      </c>
    </row>
    <row r="49" spans="1:5" x14ac:dyDescent="0.3">
      <c r="A49" s="14" t="str">
        <f t="shared" si="0"/>
        <v>2018_12</v>
      </c>
      <c r="B49" s="14">
        <v>2018</v>
      </c>
      <c r="C49" s="14">
        <v>12</v>
      </c>
      <c r="D49" s="14">
        <v>168</v>
      </c>
      <c r="E49" s="14">
        <v>144</v>
      </c>
    </row>
    <row r="50" spans="1:5" x14ac:dyDescent="0.3">
      <c r="A50" s="14" t="str">
        <f t="shared" si="0"/>
        <v>2019_1</v>
      </c>
      <c r="B50" s="14">
        <v>2019</v>
      </c>
      <c r="C50" s="14">
        <v>1</v>
      </c>
      <c r="D50" s="14">
        <v>184</v>
      </c>
      <c r="E50" s="14">
        <v>176</v>
      </c>
    </row>
    <row r="51" spans="1:5" x14ac:dyDescent="0.3">
      <c r="A51" s="14" t="str">
        <f t="shared" si="0"/>
        <v>2019_2</v>
      </c>
      <c r="B51" s="14">
        <v>2019</v>
      </c>
      <c r="C51" s="14">
        <v>2</v>
      </c>
      <c r="D51" s="14">
        <v>160</v>
      </c>
      <c r="E51" s="14">
        <v>160</v>
      </c>
    </row>
    <row r="52" spans="1:5" x14ac:dyDescent="0.3">
      <c r="A52" s="14" t="str">
        <f t="shared" si="0"/>
        <v>2019_3</v>
      </c>
      <c r="B52" s="14">
        <v>2019</v>
      </c>
      <c r="C52" s="14">
        <v>3</v>
      </c>
      <c r="D52" s="14">
        <v>168</v>
      </c>
      <c r="E52" s="14">
        <v>168</v>
      </c>
    </row>
    <row r="53" spans="1:5" x14ac:dyDescent="0.3">
      <c r="A53" s="14" t="str">
        <f t="shared" si="0"/>
        <v>2019_4</v>
      </c>
      <c r="B53" s="14">
        <v>2019</v>
      </c>
      <c r="C53" s="14">
        <v>4</v>
      </c>
      <c r="D53" s="14">
        <v>176</v>
      </c>
      <c r="E53" s="14">
        <v>160</v>
      </c>
    </row>
    <row r="54" spans="1:5" x14ac:dyDescent="0.3">
      <c r="A54" s="14" t="str">
        <f t="shared" si="0"/>
        <v>2019_5</v>
      </c>
      <c r="B54" s="14">
        <v>2019</v>
      </c>
      <c r="C54" s="14">
        <v>5</v>
      </c>
      <c r="D54" s="14">
        <v>184</v>
      </c>
      <c r="E54" s="14">
        <v>168</v>
      </c>
    </row>
    <row r="55" spans="1:5" x14ac:dyDescent="0.3">
      <c r="A55" s="14" t="str">
        <f t="shared" si="0"/>
        <v>2019_6</v>
      </c>
      <c r="B55" s="14">
        <v>2019</v>
      </c>
      <c r="C55" s="14">
        <v>6</v>
      </c>
      <c r="D55" s="14">
        <v>160</v>
      </c>
      <c r="E55" s="14">
        <v>160</v>
      </c>
    </row>
    <row r="56" spans="1:5" x14ac:dyDescent="0.3">
      <c r="A56" s="14" t="str">
        <f t="shared" si="0"/>
        <v>2019_7</v>
      </c>
      <c r="B56" s="14">
        <v>2019</v>
      </c>
      <c r="C56" s="14">
        <v>7</v>
      </c>
      <c r="D56" s="14">
        <v>184</v>
      </c>
      <c r="E56" s="14">
        <v>176</v>
      </c>
    </row>
    <row r="57" spans="1:5" x14ac:dyDescent="0.3">
      <c r="A57" s="14" t="str">
        <f t="shared" si="0"/>
        <v>2019_8</v>
      </c>
      <c r="B57" s="14">
        <v>2019</v>
      </c>
      <c r="C57" s="14">
        <v>8</v>
      </c>
      <c r="D57" s="14">
        <v>176</v>
      </c>
      <c r="E57" s="14">
        <v>176</v>
      </c>
    </row>
    <row r="58" spans="1:5" x14ac:dyDescent="0.3">
      <c r="A58" s="14" t="str">
        <f t="shared" si="0"/>
        <v>2019_9</v>
      </c>
      <c r="B58" s="14">
        <v>2019</v>
      </c>
      <c r="C58" s="14">
        <v>9</v>
      </c>
      <c r="D58" s="14">
        <v>168</v>
      </c>
      <c r="E58" s="14">
        <v>168</v>
      </c>
    </row>
    <row r="59" spans="1:5" x14ac:dyDescent="0.3">
      <c r="A59" s="14" t="str">
        <f t="shared" si="0"/>
        <v>2019_10</v>
      </c>
      <c r="B59" s="14">
        <v>2019</v>
      </c>
      <c r="C59" s="14">
        <v>10</v>
      </c>
      <c r="D59" s="14">
        <v>184</v>
      </c>
      <c r="E59" s="14">
        <v>176</v>
      </c>
    </row>
    <row r="60" spans="1:5" x14ac:dyDescent="0.3">
      <c r="A60" s="14" t="str">
        <f t="shared" si="0"/>
        <v>2019_11</v>
      </c>
      <c r="B60" s="14">
        <v>2019</v>
      </c>
      <c r="C60" s="14">
        <v>11</v>
      </c>
      <c r="D60" s="14">
        <v>168</v>
      </c>
      <c r="E60" s="14">
        <v>168</v>
      </c>
    </row>
    <row r="61" spans="1:5" x14ac:dyDescent="0.3">
      <c r="A61" s="14" t="str">
        <f t="shared" si="0"/>
        <v>2019_12</v>
      </c>
      <c r="B61" s="14">
        <v>2019</v>
      </c>
      <c r="C61" s="14">
        <v>12</v>
      </c>
      <c r="D61" s="14">
        <v>176</v>
      </c>
      <c r="E61" s="14">
        <v>152</v>
      </c>
    </row>
    <row r="62" spans="1:5" x14ac:dyDescent="0.3">
      <c r="A62" s="14" t="str">
        <f t="shared" si="0"/>
        <v>2020_1</v>
      </c>
      <c r="B62" s="14">
        <v>2020</v>
      </c>
      <c r="C62" s="14">
        <v>1</v>
      </c>
      <c r="D62" s="14">
        <v>184</v>
      </c>
      <c r="E62" s="14">
        <v>176</v>
      </c>
    </row>
    <row r="63" spans="1:5" x14ac:dyDescent="0.3">
      <c r="A63" s="14" t="str">
        <f t="shared" si="0"/>
        <v>2020_2</v>
      </c>
      <c r="B63" s="14">
        <v>2020</v>
      </c>
      <c r="C63" s="14">
        <v>2</v>
      </c>
      <c r="D63" s="14">
        <v>160</v>
      </c>
      <c r="E63" s="14">
        <v>160</v>
      </c>
    </row>
    <row r="64" spans="1:5" x14ac:dyDescent="0.3">
      <c r="A64" s="14" t="str">
        <f t="shared" si="0"/>
        <v>2020_3</v>
      </c>
      <c r="B64" s="14">
        <v>2020</v>
      </c>
      <c r="C64" s="14">
        <v>3</v>
      </c>
      <c r="D64" s="14">
        <v>176</v>
      </c>
      <c r="E64" s="14">
        <v>176</v>
      </c>
    </row>
    <row r="65" spans="1:5" x14ac:dyDescent="0.3">
      <c r="A65" s="14" t="str">
        <f t="shared" si="0"/>
        <v>2020_4</v>
      </c>
      <c r="B65" s="14">
        <v>2020</v>
      </c>
      <c r="C65" s="14">
        <v>4</v>
      </c>
      <c r="D65" s="14">
        <v>176</v>
      </c>
      <c r="E65" s="14">
        <v>160</v>
      </c>
    </row>
    <row r="66" spans="1:5" x14ac:dyDescent="0.3">
      <c r="A66" s="14" t="str">
        <f t="shared" si="0"/>
        <v>2020_5</v>
      </c>
      <c r="B66" s="14">
        <v>2020</v>
      </c>
      <c r="C66" s="14">
        <v>5</v>
      </c>
      <c r="D66" s="14">
        <v>168</v>
      </c>
      <c r="E66" s="14">
        <v>152</v>
      </c>
    </row>
    <row r="67" spans="1:5" x14ac:dyDescent="0.3">
      <c r="A67" s="14" t="str">
        <f t="shared" ref="A67:A97" si="1">CONCATENATE(B67,"_",C67)</f>
        <v>2020_6</v>
      </c>
      <c r="B67" s="14">
        <v>2020</v>
      </c>
      <c r="C67" s="14">
        <v>6</v>
      </c>
      <c r="D67" s="14">
        <v>176</v>
      </c>
      <c r="E67" s="14">
        <v>176</v>
      </c>
    </row>
    <row r="68" spans="1:5" x14ac:dyDescent="0.3">
      <c r="A68" s="14" t="str">
        <f t="shared" si="1"/>
        <v>2020_7</v>
      </c>
      <c r="B68" s="14">
        <v>2020</v>
      </c>
      <c r="C68" s="14">
        <v>7</v>
      </c>
      <c r="D68" s="14">
        <v>184</v>
      </c>
      <c r="E68" s="14">
        <v>176</v>
      </c>
    </row>
    <row r="69" spans="1:5" x14ac:dyDescent="0.3">
      <c r="A69" s="14" t="str">
        <f t="shared" si="1"/>
        <v>2020_8</v>
      </c>
      <c r="B69" s="14">
        <v>2020</v>
      </c>
      <c r="C69" s="14">
        <v>8</v>
      </c>
      <c r="D69" s="14">
        <v>168</v>
      </c>
      <c r="E69" s="14">
        <v>168</v>
      </c>
    </row>
    <row r="70" spans="1:5" x14ac:dyDescent="0.3">
      <c r="A70" s="14" t="str">
        <f t="shared" si="1"/>
        <v>2020_9</v>
      </c>
      <c r="B70" s="14">
        <v>2020</v>
      </c>
      <c r="C70" s="14">
        <v>9</v>
      </c>
      <c r="D70" s="14">
        <v>176</v>
      </c>
      <c r="E70" s="14">
        <v>168</v>
      </c>
    </row>
    <row r="71" spans="1:5" x14ac:dyDescent="0.3">
      <c r="A71" s="14" t="str">
        <f t="shared" si="1"/>
        <v>2020_10</v>
      </c>
      <c r="B71" s="14">
        <v>2020</v>
      </c>
      <c r="C71" s="14">
        <v>10</v>
      </c>
      <c r="D71" s="14">
        <v>176</v>
      </c>
      <c r="E71" s="14">
        <v>168</v>
      </c>
    </row>
    <row r="72" spans="1:5" x14ac:dyDescent="0.3">
      <c r="A72" s="14" t="str">
        <f t="shared" si="1"/>
        <v>2020_11</v>
      </c>
      <c r="B72" s="14">
        <v>2020</v>
      </c>
      <c r="C72" s="14">
        <v>11</v>
      </c>
      <c r="D72" s="14">
        <v>168</v>
      </c>
      <c r="E72" s="14">
        <v>160</v>
      </c>
    </row>
    <row r="73" spans="1:5" x14ac:dyDescent="0.3">
      <c r="A73" s="14" t="str">
        <f t="shared" si="1"/>
        <v>2020_12</v>
      </c>
      <c r="B73" s="14">
        <v>2020</v>
      </c>
      <c r="C73" s="14">
        <v>12</v>
      </c>
      <c r="D73" s="14">
        <v>184</v>
      </c>
      <c r="E73" s="14">
        <v>168</v>
      </c>
    </row>
    <row r="74" spans="1:5" x14ac:dyDescent="0.3">
      <c r="A74" s="14" t="str">
        <f t="shared" si="1"/>
        <v>2021_1</v>
      </c>
      <c r="B74" s="14">
        <v>2021</v>
      </c>
      <c r="C74" s="14">
        <v>1</v>
      </c>
      <c r="D74" s="14">
        <v>168</v>
      </c>
      <c r="E74" s="14">
        <v>160</v>
      </c>
    </row>
    <row r="75" spans="1:5" x14ac:dyDescent="0.3">
      <c r="A75" s="14" t="str">
        <f t="shared" si="1"/>
        <v>2021_2</v>
      </c>
      <c r="B75" s="14">
        <v>2021</v>
      </c>
      <c r="C75" s="14">
        <v>2</v>
      </c>
      <c r="D75" s="14">
        <v>160</v>
      </c>
      <c r="E75" s="14">
        <v>160</v>
      </c>
    </row>
    <row r="76" spans="1:5" x14ac:dyDescent="0.3">
      <c r="A76" s="14" t="str">
        <f t="shared" si="1"/>
        <v>2021_3</v>
      </c>
      <c r="B76" s="14">
        <v>2021</v>
      </c>
      <c r="C76" s="14">
        <v>3</v>
      </c>
      <c r="D76" s="14">
        <v>184</v>
      </c>
      <c r="E76" s="14">
        <v>184</v>
      </c>
    </row>
    <row r="77" spans="1:5" x14ac:dyDescent="0.3">
      <c r="A77" s="14" t="str">
        <f t="shared" si="1"/>
        <v>2021_4</v>
      </c>
      <c r="B77" s="14">
        <v>2021</v>
      </c>
      <c r="C77" s="14">
        <v>4</v>
      </c>
      <c r="D77" s="14">
        <v>176</v>
      </c>
      <c r="E77" s="14">
        <v>160</v>
      </c>
    </row>
    <row r="78" spans="1:5" x14ac:dyDescent="0.3">
      <c r="A78" s="14" t="str">
        <f t="shared" si="1"/>
        <v>2021_5</v>
      </c>
      <c r="B78" s="14">
        <v>2021</v>
      </c>
      <c r="C78" s="14">
        <v>5</v>
      </c>
      <c r="D78" s="14">
        <v>168</v>
      </c>
      <c r="E78" s="14">
        <v>168</v>
      </c>
    </row>
    <row r="79" spans="1:5" x14ac:dyDescent="0.3">
      <c r="A79" s="14" t="str">
        <f t="shared" si="1"/>
        <v>2021_6</v>
      </c>
      <c r="B79" s="14">
        <v>2021</v>
      </c>
      <c r="C79" s="14">
        <v>6</v>
      </c>
      <c r="D79" s="14">
        <v>176</v>
      </c>
      <c r="E79" s="14">
        <v>176</v>
      </c>
    </row>
    <row r="80" spans="1:5" x14ac:dyDescent="0.3">
      <c r="A80" s="14" t="str">
        <f t="shared" si="1"/>
        <v>2021_7</v>
      </c>
      <c r="B80" s="14">
        <v>2021</v>
      </c>
      <c r="C80" s="14">
        <v>7</v>
      </c>
      <c r="D80" s="14">
        <v>176</v>
      </c>
      <c r="E80" s="14">
        <v>160</v>
      </c>
    </row>
    <row r="81" spans="1:5" x14ac:dyDescent="0.3">
      <c r="A81" s="14" t="str">
        <f t="shared" si="1"/>
        <v>2021_8</v>
      </c>
      <c r="B81" s="14">
        <v>2021</v>
      </c>
      <c r="C81" s="14">
        <v>8</v>
      </c>
      <c r="D81" s="14">
        <v>176</v>
      </c>
      <c r="E81" s="14">
        <v>176</v>
      </c>
    </row>
    <row r="82" spans="1:5" x14ac:dyDescent="0.3">
      <c r="A82" s="14" t="str">
        <f t="shared" si="1"/>
        <v>2021_9</v>
      </c>
      <c r="B82" s="14">
        <v>2021</v>
      </c>
      <c r="C82" s="14">
        <v>9</v>
      </c>
      <c r="D82" s="14">
        <v>176</v>
      </c>
      <c r="E82" s="14">
        <v>168</v>
      </c>
    </row>
    <row r="83" spans="1:5" x14ac:dyDescent="0.3">
      <c r="A83" s="14" t="str">
        <f t="shared" si="1"/>
        <v>2021_10</v>
      </c>
      <c r="B83" s="14">
        <v>2021</v>
      </c>
      <c r="C83" s="14">
        <v>10</v>
      </c>
      <c r="D83" s="14">
        <v>168</v>
      </c>
      <c r="E83" s="14">
        <v>160</v>
      </c>
    </row>
    <row r="84" spans="1:5" x14ac:dyDescent="0.3">
      <c r="A84" s="14" t="str">
        <f t="shared" si="1"/>
        <v>2021_11</v>
      </c>
      <c r="B84" s="14">
        <v>2021</v>
      </c>
      <c r="C84" s="14">
        <v>11</v>
      </c>
      <c r="D84" s="14">
        <v>176</v>
      </c>
      <c r="E84" s="14">
        <v>168</v>
      </c>
    </row>
    <row r="85" spans="1:5" x14ac:dyDescent="0.3">
      <c r="A85" s="14" t="str">
        <f t="shared" si="1"/>
        <v>2021_12</v>
      </c>
      <c r="B85" s="14">
        <v>2021</v>
      </c>
      <c r="C85" s="14">
        <v>12</v>
      </c>
      <c r="D85" s="14">
        <v>184</v>
      </c>
      <c r="E85" s="14">
        <v>176</v>
      </c>
    </row>
    <row r="86" spans="1:5" x14ac:dyDescent="0.3">
      <c r="A86" s="14" t="str">
        <f t="shared" si="1"/>
        <v>2022_1</v>
      </c>
      <c r="B86" s="14">
        <v>2022</v>
      </c>
      <c r="C86" s="14">
        <v>1</v>
      </c>
      <c r="D86" s="14">
        <v>168</v>
      </c>
      <c r="E86" s="14">
        <v>168</v>
      </c>
    </row>
    <row r="87" spans="1:5" x14ac:dyDescent="0.3">
      <c r="A87" s="14" t="str">
        <f t="shared" si="1"/>
        <v>2022_2</v>
      </c>
      <c r="B87" s="14">
        <v>2022</v>
      </c>
      <c r="C87" s="14">
        <v>2</v>
      </c>
      <c r="D87" s="14">
        <v>160</v>
      </c>
      <c r="E87" s="14">
        <v>160</v>
      </c>
    </row>
    <row r="88" spans="1:5" x14ac:dyDescent="0.3">
      <c r="A88" s="14" t="str">
        <f t="shared" si="1"/>
        <v>2022_3</v>
      </c>
      <c r="B88" s="14">
        <v>2022</v>
      </c>
      <c r="C88" s="14">
        <v>3</v>
      </c>
      <c r="D88" s="14">
        <v>184</v>
      </c>
      <c r="E88" s="14">
        <v>184</v>
      </c>
    </row>
    <row r="89" spans="1:5" x14ac:dyDescent="0.3">
      <c r="A89" s="14" t="str">
        <f t="shared" si="1"/>
        <v>2022_4</v>
      </c>
      <c r="B89" s="14">
        <v>2022</v>
      </c>
      <c r="C89" s="14">
        <v>4</v>
      </c>
      <c r="D89" s="14">
        <v>168</v>
      </c>
      <c r="E89" s="14">
        <v>152</v>
      </c>
    </row>
    <row r="90" spans="1:5" x14ac:dyDescent="0.3">
      <c r="A90" s="14" t="str">
        <f t="shared" si="1"/>
        <v>2022_5</v>
      </c>
      <c r="B90" s="14">
        <v>2022</v>
      </c>
      <c r="C90" s="14">
        <v>5</v>
      </c>
      <c r="D90" s="14">
        <v>176</v>
      </c>
      <c r="E90" s="14">
        <v>176</v>
      </c>
    </row>
    <row r="91" spans="1:5" x14ac:dyDescent="0.3">
      <c r="A91" s="14" t="str">
        <f t="shared" si="1"/>
        <v>2022_6</v>
      </c>
      <c r="B91" s="14">
        <v>2022</v>
      </c>
      <c r="C91" s="14">
        <v>6</v>
      </c>
      <c r="D91" s="14">
        <v>176</v>
      </c>
      <c r="E91" s="14">
        <v>176</v>
      </c>
    </row>
    <row r="92" spans="1:5" x14ac:dyDescent="0.3">
      <c r="A92" s="14" t="str">
        <f t="shared" si="1"/>
        <v>2022_7</v>
      </c>
      <c r="B92" s="14">
        <v>2022</v>
      </c>
      <c r="C92" s="14">
        <v>7</v>
      </c>
      <c r="D92" s="14">
        <v>168</v>
      </c>
      <c r="E92" s="14">
        <v>152</v>
      </c>
    </row>
    <row r="93" spans="1:5" x14ac:dyDescent="0.3">
      <c r="A93" s="14" t="str">
        <f t="shared" si="1"/>
        <v>2022_8</v>
      </c>
      <c r="B93" s="14">
        <v>2022</v>
      </c>
      <c r="C93" s="14">
        <v>8</v>
      </c>
      <c r="D93" s="14">
        <v>184</v>
      </c>
      <c r="E93" s="14">
        <v>184</v>
      </c>
    </row>
    <row r="94" spans="1:5" x14ac:dyDescent="0.3">
      <c r="A94" s="14" t="str">
        <f t="shared" si="1"/>
        <v>2022_9</v>
      </c>
      <c r="B94" s="14">
        <v>2022</v>
      </c>
      <c r="C94" s="14">
        <v>9</v>
      </c>
      <c r="D94" s="14">
        <v>176</v>
      </c>
      <c r="E94" s="14">
        <v>168</v>
      </c>
    </row>
    <row r="95" spans="1:5" x14ac:dyDescent="0.3">
      <c r="A95" s="14" t="str">
        <f t="shared" si="1"/>
        <v>2022_10</v>
      </c>
      <c r="B95" s="14">
        <v>2022</v>
      </c>
      <c r="C95" s="14">
        <v>10</v>
      </c>
      <c r="D95" s="14">
        <v>168</v>
      </c>
      <c r="E95" s="14">
        <v>160</v>
      </c>
    </row>
    <row r="96" spans="1:5" x14ac:dyDescent="0.3">
      <c r="A96" s="14" t="str">
        <f t="shared" si="1"/>
        <v>2022_11</v>
      </c>
      <c r="B96" s="14">
        <v>2022</v>
      </c>
      <c r="C96" s="14">
        <v>11</v>
      </c>
      <c r="D96" s="14">
        <v>176</v>
      </c>
      <c r="E96" s="14">
        <v>168</v>
      </c>
    </row>
    <row r="97" spans="1:5" x14ac:dyDescent="0.3">
      <c r="A97" s="14" t="str">
        <f t="shared" si="1"/>
        <v>2022_12</v>
      </c>
      <c r="B97" s="14">
        <v>2022</v>
      </c>
      <c r="C97" s="14">
        <v>12</v>
      </c>
      <c r="D97" s="14">
        <v>176</v>
      </c>
      <c r="E97" s="14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15OPMSMT0001-3-5909</_dlc_DocId>
    <_dlc_DocIdUrl xmlns="0104a4cd-1400-468e-be1b-c7aad71d7d5a">
      <Url>https://op.msmt.cz/_layouts/15/DocIdRedir.aspx?ID=15OPMSMT0001-3-5909</Url>
      <Description>15OPMSMT0001-3-5909</Description>
    </_dlc_DocIdUrl>
  </documentManagement>
</p:properties>
</file>

<file path=customXml/itemProps1.xml><?xml version="1.0" encoding="utf-8"?>
<ds:datastoreItem xmlns:ds="http://schemas.openxmlformats.org/officeDocument/2006/customXml" ds:itemID="{BE2CC1D2-BB1A-4277-BAA9-050DC0C395CD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F2C20-1B65-4B23-AF88-3B48505A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BABBBB8-9879-4886-B8AD-9FDDBAED80F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73AAA26-C1DD-47A5-89A5-45E2BAC403C5}">
  <ds:schemaRefs>
    <ds:schemaRef ds:uri="http://schemas.microsoft.com/sharepoint/v3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tým_ZoR</vt:lpstr>
      <vt:lpstr>Fond pracovni doby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creator/>
  <cp:lastModifiedBy/>
  <dcterms:created xsi:type="dcterms:W3CDTF">2006-09-16T00:00:00Z</dcterms:created>
  <dcterms:modified xsi:type="dcterms:W3CDTF">2022-02-16T15:00:11Z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