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nekvindovaa\OneDrive - MSMT\203-General\NPO podpora škol\VÝZVA ŠKOLY 2 (2023)\Výzva\Kalkulačka ladění\"/>
    </mc:Choice>
  </mc:AlternateContent>
  <xr:revisionPtr revIDLastSave="0" documentId="13_ncr:1_{A7EFF54E-2885-42A8-9853-BC78953ECD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ysvětlivky" sheetId="10" r:id="rId1"/>
    <sheet name="A" sheetId="1" r:id="rId2"/>
    <sheet name="B" sheetId="3" r:id="rId3"/>
    <sheet name="C" sheetId="9" r:id="rId4"/>
    <sheet name="Výpočet dotace" sheetId="5" r:id="rId5"/>
    <sheet name="data" sheetId="2" state="hidden" r:id="rId6"/>
  </sheets>
  <externalReferences>
    <externalReference r:id="rId7"/>
    <externalReference r:id="rId8"/>
    <externalReference r:id="rId9"/>
  </externalReferences>
  <definedNames>
    <definedName name="_B9_GroupCheck" comment="Výpočet a kontrola skupiny žáků po 25" localSheetId="0">IF(MOD('[1]Příloha1 - Kalkulačka nástrojů'!XEY1,25 ) &gt;= 1,( (TRUNC('[1]Příloha1 - Kalkulačka nástrojů'!XEY1/25)+1) * 210 ) - 210, ( TRUNC('[1]Příloha1 - Kalkulačka nástrojů'!XEY1/25) * 210) - 210 )</definedName>
    <definedName name="_B9_GroupCheck">IF(MOD(A!XEY1,25 ) &gt;= 1,( (TRUNC(A!XEY1/25)+1) * 210 ) - 210, ( TRUNC(A!XEY1/25) * 210) - 210 )</definedName>
    <definedName name="_B9_GroupCheck_Original">IF(MOD(B!$G$10,25 ) &gt;= 1,( (TRUNC(B!$G$10/25)+1) * 210 ) - 210, ( TRUNC(B!$G$10/25) * 210) - 210 )</definedName>
    <definedName name="_B9_Hours" comment="Výpočet pro cenu za hodiny" localSheetId="0">(210+Vysvětlivky!_B9_GroupCheck)*'[1]Příloha1 - Kalkulačka nástrojů'!$Q$32*'[1]Příloha1 - Kalkulačka nástrojů'!$S$32</definedName>
    <definedName name="_B9_Hours">(210+_B9_GroupCheck)*A!#REF!*A!#REF!</definedName>
    <definedName name="_B9_Hours_Original">(210+_B9_GroupCheck_Original)*B!$H$10</definedName>
    <definedName name="_B9_Kids" localSheetId="1">A!#REF!*20*A!#REF!*A!#REF!</definedName>
    <definedName name="_B9_Kids" localSheetId="2">B!#REF!*20*B!#REF!*B!#REF!</definedName>
    <definedName name="_B9_Kids" localSheetId="4">'Výpočet dotace'!#REF!*20*'Výpočet dotace'!#REF!*'Výpočet dotace'!#REF!</definedName>
    <definedName name="_B9_Kids_Original">B!$G$10*20*B!$H$10</definedName>
    <definedName name="_BUDGET" comment="Celkový rozpočet projektu" localSheetId="0">SUM('[1]Příloha1 - Kalkulačka nástrojů'!$AB$16:$AD$18)</definedName>
    <definedName name="_BUDGET">SUM('[2]Kalkulačka nástrojů'!$AB$16:$AD$18)</definedName>
    <definedName name="_xlnm._FilterDatabase" localSheetId="1" hidden="1">A!$B$2:$G$14</definedName>
    <definedName name="_SUM_MONTHS" comment="Počet měsíců realizace nástrojů projektu" localSheetId="0">'[1]Příloha1 - Kalkulačka nástrojů'!$AB$11</definedName>
    <definedName name="_SUM_MONTHS">'[2]Kalkulačka nástrojů'!$AB$11</definedName>
    <definedName name="_xlnm.Print_Area" localSheetId="1">A!$B$2:$G$17</definedName>
    <definedName name="_xlnm.Print_Area" localSheetId="2">B!$B$2:$I$17</definedName>
    <definedName name="_xlnm.Print_Area" localSheetId="3">'C'!$B$2:$F$12</definedName>
    <definedName name="_xlnm.Print_Area" localSheetId="4">'Výpočet dotace'!$B$1:$F$29</definedName>
    <definedName name="pokus" comment="Výpočet a kontrola skupiny žáků po 25">IF(MOD('[3]Kalkulačka nástrojů'!XEY1,25 ) &gt;= 1,( (TRUNC('[3]Kalkulačka nástrojů'!XEY1/25)+1) * 210 ) - 210, ( TRUNC('[3]Kalkulačka nástrojů'!XEY1/25) * 210) - 210 )</definedName>
    <definedName name="pokusy" comment="Výpočet pro cenu za hodiny">(210+pokus)*'[3]Kalkulačka nástrojů'!$Q$32*'[3]Kalkulačka nástrojů'!$S$32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D23" i="5" s="1"/>
  <c r="C13" i="5"/>
  <c r="I14" i="3" l="1"/>
  <c r="I13" i="3"/>
  <c r="I24" i="5" l="1"/>
  <c r="C23" i="5" l="1"/>
  <c r="C29" i="5" l="1"/>
  <c r="C20" i="5"/>
  <c r="F9" i="9"/>
  <c r="F8" i="9"/>
  <c r="F7" i="9"/>
  <c r="F6" i="9"/>
  <c r="F5" i="9"/>
  <c r="F4" i="9"/>
  <c r="F3" i="9"/>
  <c r="F10" i="9" l="1"/>
  <c r="C4" i="5" s="1"/>
  <c r="G5" i="1" l="1"/>
  <c r="G6" i="1"/>
  <c r="G7" i="1"/>
  <c r="G8" i="1"/>
  <c r="G9" i="1"/>
  <c r="G10" i="1"/>
  <c r="G11" i="1"/>
  <c r="G12" i="1"/>
  <c r="G13" i="1"/>
  <c r="I4" i="3"/>
  <c r="I5" i="3"/>
  <c r="I6" i="3"/>
  <c r="I7" i="3"/>
  <c r="I8" i="3"/>
  <c r="I9" i="3"/>
  <c r="I11" i="3"/>
  <c r="I3" i="3"/>
  <c r="G3" i="1"/>
  <c r="G4" i="1"/>
  <c r="G14" i="1" l="1"/>
  <c r="C2" i="5" s="1"/>
  <c r="I10" i="3" a="1"/>
  <c r="I10" i="3" s="1"/>
  <c r="I15" i="3" s="1"/>
  <c r="C3" i="5" s="1"/>
  <c r="C5" i="5" l="1"/>
  <c r="D8" i="5" s="1"/>
  <c r="D7" i="5" l="1"/>
  <c r="C10" i="5"/>
  <c r="D19" i="5" s="1"/>
  <c r="D20" i="5" s="1"/>
  <c r="D10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<sst xmlns="http://schemas.openxmlformats.org/spreadsheetml/2006/main" count="113" uniqueCount="93">
  <si>
    <t xml:space="preserve">A1 Asistent pedagoga pro žáky se sociálním znevýhodněním </t>
  </si>
  <si>
    <t xml:space="preserve">A2 Školní speciální pedagog </t>
  </si>
  <si>
    <t>A3 Školní sociální pedagog</t>
  </si>
  <si>
    <t>A4 Kariérový poradce</t>
  </si>
  <si>
    <t>A5 Školní psycholog</t>
  </si>
  <si>
    <t>A6 Koordinátor inkluze</t>
  </si>
  <si>
    <t xml:space="preserve">A7 Adaptační koordinátor </t>
  </si>
  <si>
    <t xml:space="preserve">A8 Pracovník volnočasových aktivit </t>
  </si>
  <si>
    <t xml:space="preserve">A9 Koordinátor mentorského programu pro žáky </t>
  </si>
  <si>
    <t xml:space="preserve">A10 Tandemový učitel </t>
  </si>
  <si>
    <t>A. Personální podpora</t>
  </si>
  <si>
    <t>Základní jednotka odběru v Kč</t>
  </si>
  <si>
    <t>Zvolený úvazek</t>
  </si>
  <si>
    <t>Počet měsíců</t>
  </si>
  <si>
    <t>Suma zvolených nástrojů</t>
  </si>
  <si>
    <t>Suma pro blok A</t>
  </si>
  <si>
    <t>Základní sazba za jednotku v Kč</t>
  </si>
  <si>
    <t>Jednotka</t>
  </si>
  <si>
    <t>B. Přímá podpora žáků</t>
  </si>
  <si>
    <t>Hodina</t>
  </si>
  <si>
    <t xml:space="preserve">B3 Pedagogická intervence se zaměřením na podporu rané adaptace žáků </t>
  </si>
  <si>
    <t>B4 Psychosociální intervence, podpora duševního zdraví dětí a žáků, preventivní práce</t>
  </si>
  <si>
    <t xml:space="preserve">B5 Case-management </t>
  </si>
  <si>
    <t xml:space="preserve">B6 Vzdělávací akce pro žáky se zaměřením na zvyšování jejich studijní motivace; adaptační, socializační aktivita </t>
  </si>
  <si>
    <t>2 hodiny</t>
  </si>
  <si>
    <t xml:space="preserve">B7 Zážitkový vzdělávací program pro žáky </t>
  </si>
  <si>
    <t>32 hodin</t>
  </si>
  <si>
    <t>B9 Školní akce zaměřená na posílení spolupráce s rodiči sociálně znevýhodněných žáků</t>
  </si>
  <si>
    <t>Suma pro blok B</t>
  </si>
  <si>
    <t xml:space="preserve">C. Podpora dalšího vzdělávání a rozvoj kompetencí pedagogických pracovníků </t>
  </si>
  <si>
    <t xml:space="preserve">C1 DVPP se zaměřením na společné vzdělávání a inovativní metody a postupy ve vzdělávání </t>
  </si>
  <si>
    <t>4 Hodiny</t>
  </si>
  <si>
    <t xml:space="preserve">C2 Mentorská podpora pedagogických pracovníků </t>
  </si>
  <si>
    <t xml:space="preserve">C3 Koučovací podpora vedoucích pedagogických pracovníků </t>
  </si>
  <si>
    <t xml:space="preserve">C5 Supervize pro pedagogické pracovníky </t>
  </si>
  <si>
    <t xml:space="preserve">C6 Facilitace společných jednání </t>
  </si>
  <si>
    <t xml:space="preserve">C7 Mediace konfliktních situací </t>
  </si>
  <si>
    <t>Suma pro blok C</t>
  </si>
  <si>
    <t>D. Administrativní náklady projektu</t>
  </si>
  <si>
    <t>Celkový rozpočet projektu</t>
  </si>
  <si>
    <t>Počet jednotek</t>
  </si>
  <si>
    <t>den a žák</t>
  </si>
  <si>
    <t>Počet měsíců realizace nástrojů projektu</t>
  </si>
  <si>
    <t>Maximální výše dotace (24 měsíců)</t>
  </si>
  <si>
    <t>platy</t>
  </si>
  <si>
    <t>OON</t>
  </si>
  <si>
    <t>odvody</t>
  </si>
  <si>
    <t>FKSP</t>
  </si>
  <si>
    <t>OBV</t>
  </si>
  <si>
    <t>Náklady celkem</t>
  </si>
  <si>
    <t>Zvolenou částku zadejte na listě "Výpočet dotace"</t>
  </si>
  <si>
    <t>B11 Pedagogická intervence se zaměřením na rozvoj odborného jazyka na středních školách</t>
  </si>
  <si>
    <t xml:space="preserve">Počet měsíců realizace </t>
  </si>
  <si>
    <t>Požadovaná dotace</t>
  </si>
  <si>
    <t>Náklady celkem za A</t>
  </si>
  <si>
    <t>Náklady celkem za B (vyjma B10)</t>
  </si>
  <si>
    <t>Náklady celkem za C</t>
  </si>
  <si>
    <t xml:space="preserve">B10 Hrazení dalších nákladů spojených se vzděláváním žáka </t>
  </si>
  <si>
    <t>B10 Hrazení dalších nákladů spojených se vzděláváním žáka se sociálním znevýhodněním</t>
  </si>
  <si>
    <t>B12 Prevence předčasného ukončení vzdělávání na střední škole</t>
  </si>
  <si>
    <t>/</t>
  </si>
  <si>
    <t xml:space="preserve">*Minimální povolený úvazek pro uvedené pracovní pozice je 0,2. Pro personální podporu formou DPP/DPČ použijte k určení rozsahu adekvátní přepočet na výši pracovního úvazku. </t>
  </si>
  <si>
    <t>Poznámky:</t>
  </si>
  <si>
    <t>Zvolená částka B10</t>
  </si>
  <si>
    <t>Zvolená částka D</t>
  </si>
  <si>
    <t xml:space="preserve">Suma zvolených nástrojů A + B (vyjma B10) + C </t>
  </si>
  <si>
    <t>max. 7 % ze sumy zvolených nástrojů (vyjma B10):</t>
  </si>
  <si>
    <t>max. 7 % ze sumy zvolených nástrojů (včetně B10):</t>
  </si>
  <si>
    <t>Výpočet dotace</t>
  </si>
  <si>
    <t>1. Kalkulačka na základě nástrojů zvolených v listech A,B,C spočítá sumu zvolených nástrojů A + B (vyjma B10) + C. Z této sumy je vypočten maximání limit na nástroj B10 (pole D7). Do pole F7 následně žadatel vepíše požadovanou částku v rámci  limitu.</t>
  </si>
  <si>
    <t>*C4 - Jednotka stáže jsou 4 hodiny (je tím myšleno 4 h pozorování přímé práce se žáky, další 4 hodiny jsou určeny pro přípravu a reflexi stáže (tj. celkem 8 hodin). 
Stáž je finančně normována na 8 hodin pro dvě osoby (pro hostitele a průvodce stáže: 2 h přípravy + 4 h náslechu + 2 h reflexe za 1000 Kč, přičemž cena zahrnuje 500 Kč za přípravu a 500 Kč za realizované hodiny).</t>
  </si>
  <si>
    <t>** A11 - Jedná se o personální pozici mimo A1-A10, jejíž zařazení podléhá schválení poskytovatlem dotace.</t>
  </si>
  <si>
    <t>20 Kč / žák + 210 Kč / hod.</t>
  </si>
  <si>
    <t>3. Žadatel rozvrhne částku pro rok 2023 do jednotlivých položek (platy, OON, odvody, OBV). V tomto složení bude žadateli částka pro rok 2023 vyplacena. 
    FKSP je automaticky vypočítáno jako 2 % z platů. 
    Odvody mohou být maximálně 33,8 % ze součtů položek platy a OON, v případě překročení částky se buňka obarví červenou barvou.</t>
  </si>
  <si>
    <t>C4 Stáže, vzájemná kolegiální podpora *</t>
  </si>
  <si>
    <t>A11 Financování již existující personální podpory žáků se sociálním znevýhodněním**</t>
  </si>
  <si>
    <t>Jednotka (úvazek)*</t>
  </si>
  <si>
    <t>* B1, B2 - Poměr přímé činnosti a přípravy u doučování je vždy 3:1 (např. 60 minut = 45 + 15)</t>
  </si>
  <si>
    <t>B8 Snídaňové kluby pro žáky **</t>
  </si>
  <si>
    <t>B1 Pedagogická intervence – doučování *</t>
  </si>
  <si>
    <t>B2 Doučování v době školních prázdnin*</t>
  </si>
  <si>
    <t>** B8 - Základní sazba 210 Kč/hod. platí pro skupinu do 25 žáků. Za každou další skupinu v počtu 1 - 25 žáků vzniká nárok na dalších 210 Kč/hod.</t>
  </si>
  <si>
    <t>6. Kalkulačka na základě vložených dat spočítá v poli C13 maximální výši dotace dle délky realizace projektu (skutečný nárok žadatele) - kontrola správnosti proběhne v poli D10  (kalkulačka žadatele na překročení limitu upozorní).</t>
  </si>
  <si>
    <t>1. Žadatel zadá počty měsíců realizace aktivit za každý rok. Jejich součet se musí shodovat s celkovým počtem měsíců zadaným v poli C12.</t>
  </si>
  <si>
    <t>2. Pro každý rok realizace projektu zadá žadatel návrh čerpání dotace. Částka pro rok 2025 se dopočítává automaticky na základě dat zadaných pro roky 2023–2024. Součet se musí shodovat s celkovým rozpočtem projektu v poli C10.</t>
  </si>
  <si>
    <t>2. Poté je dopočítán maximální limit na administrativní náklady (D) v poli D8. Do pole F8 následně žadatel vepíše požadovanou částku v rámci tohoto limitu.</t>
  </si>
  <si>
    <t>3. Celkový rozpočet projektu je zobrazen v poli C10. Rozpočet nesmí překročit maximální výši dotace dle délky realizace projektu (skutečný nárok) v poli C13.</t>
  </si>
  <si>
    <t>4. Kontrolu provede žadatel tak, že do pole C11 „Maximální výše dotace (24 měsíců)“ vloží jemu přidělenou částku (tu nalezne v dopise zaslaném MŠMT).</t>
  </si>
  <si>
    <t>5. Do pole C12 „Počet měsíců realizace nástrojů projektu“ dále vloží počet měsíců, kdy je realizována některá z aktivit projektu.</t>
  </si>
  <si>
    <t>Maximální výše dotace dle délky realizace projektu (nárok)</t>
  </si>
  <si>
    <t>Rozklad rozpočtu dle let</t>
  </si>
  <si>
    <t>Položková skladba rozpočtu na rok 2023  
(součet položek musí odpovídat požadované dotaci pro rok 2023)</t>
  </si>
  <si>
    <t>zbývá doplnit do skladby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</si>
</sst>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0.0"/>
    <numFmt numFmtId="166" formatCode="_-* #,##0\ [$Kč-405]_-;\-* #,##0\ [$Kč-405]_-;_-* &quot;-&quot;??\ [$Kč-405]_-;_-@_-"/>
    <numFmt numFmtId="167" formatCode="#,##0\ &quot;Kč&quot;"/>
    <numFmt numFmtId="168" formatCode="_-* #,##0\ &quot;Kč&quot;_-;\-* #,##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2" fillId="2" borderId="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2" fontId="5" fillId="7" borderId="1" xfId="0" applyNumberFormat="1" applyFont="1" applyFill="1" applyBorder="1" applyAlignment="1" applyProtection="1">
      <alignment vertical="center"/>
      <protection hidden="1"/>
    </xf>
    <xf numFmtId="2" fontId="5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10" borderId="1" xfId="0" applyFont="1" applyFill="1" applyBorder="1" applyAlignment="1" applyProtection="1">
      <alignment vertical="center"/>
      <protection hidden="1"/>
    </xf>
    <xf numFmtId="2" fontId="4" fillId="6" borderId="1" xfId="0" applyNumberFormat="1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locked="0" hidden="1"/>
    </xf>
    <xf numFmtId="1" fontId="4" fillId="4" borderId="1" xfId="0" applyNumberFormat="1" applyFont="1" applyFill="1" applyBorder="1" applyAlignment="1" applyProtection="1">
      <alignment horizontal="left" vertical="center"/>
      <protection locked="0"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/>
      <protection hidden="1"/>
    </xf>
    <xf numFmtId="2" fontId="5" fillId="8" borderId="5" xfId="0" applyNumberFormat="1" applyFont="1" applyFill="1" applyBorder="1" applyAlignment="1" applyProtection="1">
      <alignment vertical="center" wrapText="1"/>
      <protection hidden="1"/>
    </xf>
    <xf numFmtId="2" fontId="5" fillId="8" borderId="1" xfId="0" applyNumberFormat="1" applyFont="1" applyFill="1" applyBorder="1" applyAlignment="1" applyProtection="1">
      <alignment horizontal="center" vertical="center" wrapText="1"/>
      <protection hidden="1"/>
    </xf>
    <xf numFmtId="2" fontId="4" fillId="9" borderId="5" xfId="0" applyNumberFormat="1" applyFont="1" applyFill="1" applyBorder="1" applyAlignment="1" applyProtection="1">
      <alignment vertical="center"/>
      <protection hidden="1"/>
    </xf>
    <xf numFmtId="2" fontId="4" fillId="13" borderId="1" xfId="0" applyNumberFormat="1" applyFont="1" applyFill="1" applyBorder="1" applyAlignment="1" applyProtection="1">
      <alignment horizontal="center" vertical="center"/>
      <protection hidden="1"/>
    </xf>
    <xf numFmtId="2" fontId="4" fillId="9" borderId="5" xfId="0" applyNumberFormat="1" applyFont="1" applyFill="1" applyBorder="1" applyAlignment="1" applyProtection="1">
      <alignment vertical="center" wrapText="1"/>
      <protection hidden="1"/>
    </xf>
    <xf numFmtId="164" fontId="6" fillId="5" borderId="1" xfId="0" applyNumberFormat="1" applyFont="1" applyFill="1" applyBorder="1" applyAlignment="1" applyProtection="1">
      <alignment vertical="center"/>
      <protection hidden="1"/>
    </xf>
    <xf numFmtId="164" fontId="6" fillId="5" borderId="1" xfId="0" applyNumberFormat="1" applyFont="1" applyFill="1" applyBorder="1" applyAlignment="1" applyProtection="1">
      <alignment horizontal="center" vertical="center"/>
      <protection hidden="1"/>
    </xf>
    <xf numFmtId="164" fontId="6" fillId="5" borderId="5" xfId="0" applyNumberFormat="1" applyFont="1" applyFill="1" applyBorder="1" applyAlignment="1" applyProtection="1">
      <alignment horizontal="center" vertical="center"/>
      <protection hidden="1"/>
    </xf>
    <xf numFmtId="2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4" fillId="5" borderId="1" xfId="0" applyNumberFormat="1" applyFont="1" applyFill="1" applyBorder="1" applyAlignment="1" applyProtection="1">
      <alignment vertical="center"/>
      <protection hidden="1"/>
    </xf>
    <xf numFmtId="2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15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12" fillId="5" borderId="0" xfId="0" applyFont="1" applyFill="1" applyProtection="1"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7" fillId="5" borderId="0" xfId="0" applyNumberFormat="1" applyFont="1" applyFill="1" applyAlignment="1" applyProtection="1">
      <alignment horizontal="right" vertical="center"/>
      <protection hidden="1"/>
    </xf>
    <xf numFmtId="2" fontId="6" fillId="17" borderId="1" xfId="0" applyNumberFormat="1" applyFont="1" applyFill="1" applyBorder="1" applyAlignment="1" applyProtection="1">
      <alignment vertical="center" wrapText="1"/>
      <protection hidden="1"/>
    </xf>
    <xf numFmtId="165" fontId="4" fillId="6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Protection="1">
      <protection hidden="1"/>
    </xf>
    <xf numFmtId="44" fontId="0" fillId="0" borderId="0" xfId="0" applyNumberFormat="1" applyProtection="1"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quotePrefix="1" applyProtection="1">
      <protection hidden="1"/>
    </xf>
    <xf numFmtId="0" fontId="4" fillId="6" borderId="1" xfId="0" applyFont="1" applyFill="1" applyBorder="1" applyAlignment="1" applyProtection="1">
      <alignment vertical="center"/>
      <protection hidden="1"/>
    </xf>
    <xf numFmtId="0" fontId="14" fillId="0" borderId="0" xfId="0" applyFont="1"/>
    <xf numFmtId="2" fontId="5" fillId="3" borderId="1" xfId="0" applyNumberFormat="1" applyFont="1" applyFill="1" applyBorder="1" applyAlignment="1" applyProtection="1">
      <alignment horizontal="left" vertical="center" wrapText="1"/>
      <protection hidden="1"/>
    </xf>
    <xf numFmtId="2" fontId="5" fillId="7" borderId="1" xfId="0" applyNumberFormat="1" applyFont="1" applyFill="1" applyBorder="1" applyAlignment="1" applyProtection="1">
      <alignment horizontal="left" vertical="center"/>
      <protection hidden="1"/>
    </xf>
    <xf numFmtId="2" fontId="5" fillId="8" borderId="5" xfId="0" applyNumberFormat="1" applyFont="1" applyFill="1" applyBorder="1" applyAlignment="1" applyProtection="1">
      <alignment horizontal="left" vertical="center" wrapText="1"/>
      <protection hidden="1"/>
    </xf>
    <xf numFmtId="0" fontId="1" fillId="18" borderId="0" xfId="0" applyFont="1" applyFill="1"/>
    <xf numFmtId="0" fontId="1" fillId="19" borderId="0" xfId="0" applyFont="1" applyFill="1"/>
    <xf numFmtId="0" fontId="14" fillId="0" borderId="0" xfId="0" applyFont="1" applyAlignment="1" applyProtection="1">
      <alignment horizontal="left"/>
      <protection hidden="1"/>
    </xf>
    <xf numFmtId="166" fontId="4" fillId="5" borderId="1" xfId="0" applyNumberFormat="1" applyFont="1" applyFill="1" applyBorder="1" applyAlignment="1" applyProtection="1">
      <alignment vertical="center"/>
      <protection hidden="1"/>
    </xf>
    <xf numFmtId="166" fontId="6" fillId="12" borderId="1" xfId="0" applyNumberFormat="1" applyFont="1" applyFill="1" applyBorder="1" applyAlignment="1" applyProtection="1">
      <alignment vertical="center"/>
      <protection hidden="1"/>
    </xf>
    <xf numFmtId="166" fontId="4" fillId="13" borderId="1" xfId="0" applyNumberFormat="1" applyFont="1" applyFill="1" applyBorder="1" applyAlignment="1" applyProtection="1">
      <alignment horizontal="left" vertical="center" indent="1"/>
      <protection hidden="1"/>
    </xf>
    <xf numFmtId="166" fontId="4" fillId="5" borderId="6" xfId="0" applyNumberFormat="1" applyFont="1" applyFill="1" applyBorder="1" applyAlignment="1" applyProtection="1">
      <alignment vertical="center"/>
      <protection hidden="1"/>
    </xf>
    <xf numFmtId="167" fontId="4" fillId="4" borderId="1" xfId="0" applyNumberFormat="1" applyFont="1" applyFill="1" applyBorder="1" applyAlignment="1" applyProtection="1">
      <alignment vertical="center"/>
      <protection locked="0" hidden="1"/>
    </xf>
    <xf numFmtId="166" fontId="6" fillId="11" borderId="1" xfId="0" applyNumberFormat="1" applyFont="1" applyFill="1" applyBorder="1" applyAlignment="1" applyProtection="1">
      <alignment vertical="center"/>
      <protection hidden="1"/>
    </xf>
    <xf numFmtId="167" fontId="4" fillId="10" borderId="1" xfId="0" applyNumberFormat="1" applyFont="1" applyFill="1" applyBorder="1" applyAlignment="1" applyProtection="1">
      <alignment vertical="center"/>
      <protection hidden="1"/>
    </xf>
    <xf numFmtId="167" fontId="8" fillId="16" borderId="1" xfId="0" applyNumberFormat="1" applyFont="1" applyFill="1" applyBorder="1" applyAlignment="1" applyProtection="1">
      <alignment horizontal="right" vertical="center"/>
      <protection hidden="1"/>
    </xf>
    <xf numFmtId="166" fontId="1" fillId="0" borderId="1" xfId="0" applyNumberFormat="1" applyFont="1" applyBorder="1" applyAlignment="1" applyProtection="1">
      <alignment vertical="center"/>
      <protection hidden="1"/>
    </xf>
    <xf numFmtId="168" fontId="11" fillId="4" borderId="1" xfId="0" applyNumberFormat="1" applyFont="1" applyFill="1" applyBorder="1" applyAlignment="1" applyProtection="1">
      <alignment vertical="center" wrapText="1"/>
      <protection locked="0"/>
    </xf>
    <xf numFmtId="168" fontId="11" fillId="5" borderId="1" xfId="0" applyNumberFormat="1" applyFont="1" applyFill="1" applyBorder="1" applyAlignment="1" applyProtection="1">
      <alignment horizontal="center" vertical="center" wrapText="1"/>
      <protection hidden="1"/>
    </xf>
    <xf numFmtId="168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68" fontId="11" fillId="16" borderId="1" xfId="0" applyNumberFormat="1" applyFont="1" applyFill="1" applyBorder="1" applyAlignment="1" applyProtection="1">
      <alignment horizontal="center" vertical="center" wrapText="1"/>
      <protection hidden="1"/>
    </xf>
    <xf numFmtId="167" fontId="1" fillId="4" borderId="1" xfId="0" applyNumberFormat="1" applyFont="1" applyFill="1" applyBorder="1" applyAlignment="1" applyProtection="1">
      <alignment horizontal="right" vertical="center"/>
      <protection locked="0"/>
    </xf>
    <xf numFmtId="167" fontId="1" fillId="4" borderId="1" xfId="0" applyNumberFormat="1" applyFont="1" applyFill="1" applyBorder="1" applyAlignment="1" applyProtection="1">
      <alignment vertical="center"/>
      <protection locked="0"/>
    </xf>
    <xf numFmtId="166" fontId="7" fillId="6" borderId="1" xfId="0" applyNumberFormat="1" applyFont="1" applyFill="1" applyBorder="1" applyAlignment="1" applyProtection="1">
      <alignment vertical="center"/>
      <protection hidden="1"/>
    </xf>
    <xf numFmtId="2" fontId="7" fillId="6" borderId="1" xfId="0" applyNumberFormat="1" applyFont="1" applyFill="1" applyBorder="1" applyAlignment="1" applyProtection="1">
      <alignment horizontal="center" vertical="center"/>
      <protection hidden="1"/>
    </xf>
    <xf numFmtId="2" fontId="7" fillId="13" borderId="1" xfId="0" applyNumberFormat="1" applyFont="1" applyFill="1" applyBorder="1" applyAlignment="1" applyProtection="1">
      <alignment horizontal="center" vertical="center"/>
      <protection hidden="1"/>
    </xf>
    <xf numFmtId="0" fontId="8" fillId="16" borderId="1" xfId="0" applyFont="1" applyFill="1" applyBorder="1" applyAlignment="1" applyProtection="1">
      <alignment horizontal="left"/>
      <protection hidden="1"/>
    </xf>
    <xf numFmtId="2" fontId="15" fillId="15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3" fillId="0" borderId="8" xfId="0" applyFont="1" applyBorder="1" applyAlignment="1" applyProtection="1">
      <alignment horizontal="center" vertical="center"/>
      <protection hidden="1"/>
    </xf>
    <xf numFmtId="166" fontId="16" fillId="6" borderId="10" xfId="0" applyNumberFormat="1" applyFont="1" applyFill="1" applyBorder="1" applyAlignment="1" applyProtection="1">
      <alignment vertical="center"/>
      <protection hidden="1"/>
    </xf>
    <xf numFmtId="2" fontId="8" fillId="20" borderId="11" xfId="0" applyNumberFormat="1" applyFont="1" applyFill="1" applyBorder="1" applyAlignment="1" applyProtection="1">
      <alignment horizontal="center" vertical="center" wrapText="1"/>
      <protection hidden="1"/>
    </xf>
    <xf numFmtId="166" fontId="7" fillId="4" borderId="12" xfId="0" applyNumberFormat="1" applyFont="1" applyFill="1" applyBorder="1" applyAlignment="1" applyProtection="1">
      <alignment vertical="center"/>
      <protection locked="0"/>
    </xf>
    <xf numFmtId="2" fontId="8" fillId="20" borderId="13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vertical="center"/>
      <protection locked="0"/>
    </xf>
    <xf numFmtId="2" fontId="8" fillId="20" borderId="14" xfId="0" applyNumberFormat="1" applyFont="1" applyFill="1" applyBorder="1" applyAlignment="1" applyProtection="1">
      <alignment horizontal="center" vertical="center" wrapText="1"/>
      <protection hidden="1"/>
    </xf>
    <xf numFmtId="166" fontId="3" fillId="6" borderId="15" xfId="0" applyNumberFormat="1" applyFont="1" applyFill="1" applyBorder="1" applyAlignment="1" applyProtection="1">
      <alignment vertical="center"/>
      <protection hidden="1"/>
    </xf>
    <xf numFmtId="2" fontId="17" fillId="21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/>
      <protection hidden="1"/>
    </xf>
    <xf numFmtId="168" fontId="18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2" fontId="5" fillId="7" borderId="1" xfId="0" applyNumberFormat="1" applyFont="1" applyFill="1" applyBorder="1" applyAlignment="1" applyProtection="1">
      <alignment horizontal="center" vertical="center" wrapText="1"/>
      <protection hidden="1"/>
    </xf>
    <xf numFmtId="166" fontId="4" fillId="6" borderId="1" xfId="0" applyNumberFormat="1" applyFont="1" applyFill="1" applyBorder="1" applyAlignment="1" applyProtection="1">
      <alignment vertical="center"/>
      <protection hidden="1"/>
    </xf>
    <xf numFmtId="164" fontId="6" fillId="5" borderId="1" xfId="0" applyNumberFormat="1" applyFont="1" applyFill="1" applyBorder="1" applyAlignment="1" applyProtection="1">
      <alignment horizontal="right" vertical="center"/>
      <protection hidden="1"/>
    </xf>
    <xf numFmtId="164" fontId="7" fillId="6" borderId="1" xfId="0" applyNumberFormat="1" applyFont="1" applyFill="1" applyBorder="1" applyAlignment="1" applyProtection="1">
      <alignment horizontal="center" vertical="center"/>
      <protection hidden="1"/>
    </xf>
    <xf numFmtId="166" fontId="4" fillId="6" borderId="5" xfId="0" applyNumberFormat="1" applyFont="1" applyFill="1" applyBorder="1" applyAlignment="1" applyProtection="1">
      <alignment horizontal="center" vertical="center"/>
      <protection hidden="1"/>
    </xf>
    <xf numFmtId="166" fontId="4" fillId="6" borderId="7" xfId="0" applyNumberFormat="1" applyFont="1" applyFill="1" applyBorder="1" applyAlignment="1" applyProtection="1">
      <alignment horizontal="center" vertical="center"/>
      <protection hidden="1"/>
    </xf>
    <xf numFmtId="166" fontId="4" fillId="6" borderId="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</cellXfs>
  <cellStyles count="1">
    <cellStyle name="Normální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3366"/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333374</xdr:colOff>
      <xdr:row>18</xdr:row>
      <xdr:rowOff>304799</xdr:rowOff>
    </xdr:from>
    <xdr:to>
      <xdr:col>4</xdr:col>
      <xdr:colOff>590549</xdr:colOff>
      <xdr:row>19</xdr:row>
      <xdr:rowOff>257174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05" t="8156" r="77047" b="33688"/>
        <a:stretch/>
      </xdr:blipFill>
      <xdr:spPr>
        <a:xfrm>
          <a:off x="8067674" y="5457824"/>
          <a:ext cx="257175" cy="257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idv-my.sharepoint.com/personal/zdenek_krasny_npi_cz/Documents/01%20NPO/02%20Rozpracov&#225;no/Kalkula&#269;ka_nov&#225;%20verze/Final/III_P&#345;&#237;loha%20&#269;.%201_Kalkula&#269;ka%20n&#225;stroj&#367;_202209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benecp\Downloads\III_P&#345;&#237;loha%20&#269;.%201_Kalkula&#269;ka%20n&#225;stroj&#367;_20220915_FIN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idv-my.sharepoint.com/personal/zdenek_krasny_npi_cz/Documents/01%20NPO/02%20Rozpracov&#225;no/Kalkula&#269;ka_nov&#225;%20verze/1.%20v&#253;zva/Final/III_P&#345;&#237;loha%20&#269;.%201_Kalkula&#269;ka%20n&#225;stroj&#367;_20220915_FIN.xlsx" TargetMode="External"/><Relationship Id="rId1" Type="http://schemas.openxmlformats.org/officeDocument/2006/relationships/externalLinkPath" Target="https://nidv-my.sharepoint.com/personal/zdenek_krasny_npi_cz/Documents/01%20NPO/02%20Rozpracov&#225;no/Kalkula&#269;ka_nov&#225;%20verze/1.%20v&#253;zva/Final/III_P&#345;&#237;loha%20&#269;.%201_Kalkula&#269;ka%20n&#225;stroj&#367;_20220915_F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říloha1 - Kalkulačka nástrojů"/>
      <sheetName val="Rozklad žádosti dle let"/>
      <sheetName val="Dropdown_Values"/>
    </sheetNames>
    <sheetDataSet>
      <sheetData sheetId="0">
        <row r="11">
          <cell r="AB11">
            <v>0</v>
          </cell>
        </row>
        <row r="16">
          <cell r="AB16">
            <v>0</v>
          </cell>
          <cell r="AC16"/>
          <cell r="AD16"/>
        </row>
        <row r="17">
          <cell r="AB17">
            <v>0</v>
          </cell>
          <cell r="AC17"/>
          <cell r="AD17"/>
        </row>
        <row r="18">
          <cell r="AB18">
            <v>0</v>
          </cell>
          <cell r="AC18"/>
          <cell r="AD18"/>
        </row>
        <row r="32">
          <cell r="Q32">
            <v>0</v>
          </cell>
          <cell r="S32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ulačka nástrojů"/>
      <sheetName val="Rozklad žádosti dle let"/>
      <sheetName val="Vysvětlivky"/>
      <sheetName val="Dropdown_Values"/>
    </sheetNames>
    <sheetDataSet>
      <sheetData sheetId="0" refreshError="1">
        <row r="11">
          <cell r="AB11">
            <v>0</v>
          </cell>
        </row>
        <row r="16">
          <cell r="AB16">
            <v>0</v>
          </cell>
          <cell r="AC16">
            <v>0</v>
          </cell>
          <cell r="AD16">
            <v>0</v>
          </cell>
        </row>
        <row r="17">
          <cell r="AB17">
            <v>0</v>
          </cell>
          <cell r="AC17">
            <v>0</v>
          </cell>
          <cell r="AD17">
            <v>0</v>
          </cell>
        </row>
        <row r="18">
          <cell r="AB18">
            <v>0</v>
          </cell>
          <cell r="AC18">
            <v>0</v>
          </cell>
          <cell r="AD1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kulačka nástrojů"/>
      <sheetName val="Rozklad žádosti dle let"/>
      <sheetName val="Vysvětlivky"/>
      <sheetName val="Dropdown_Values"/>
    </sheetNames>
    <sheetDataSet>
      <sheetData sheetId="0">
        <row r="32">
          <cell r="Q32">
            <v>0</v>
          </cell>
          <cell r="S32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  <pageSetUpPr fitToPage="1"/>
  </sheetPr>
  <dimension ref="A1:A16"/>
  <sheetViews>
    <sheetView tabSelected="1" workbookViewId="0"/>
  </sheetViews>
  <sheetFormatPr defaultRowHeight="15" x14ac:dyDescent="0.25"/>
  <cols>
    <col min="1" max="1" width="208.5703125" bestFit="1" customWidth="1"/>
  </cols>
  <sheetData>
    <row r="1" spans="1:1" x14ac:dyDescent="0.25">
      <c r="A1" s="46" t="s">
        <v>68</v>
      </c>
    </row>
    <row r="2" spans="1:1" x14ac:dyDescent="0.25">
      <c r="A2" t="s">
        <v>69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82</v>
      </c>
    </row>
    <row r="9" spans="1:1" x14ac:dyDescent="0.25">
      <c r="A9" s="47" t="s">
        <v>90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ht="45" x14ac:dyDescent="0.25">
      <c r="A12" s="69" t="s">
        <v>73</v>
      </c>
    </row>
    <row r="16" spans="1:1" x14ac:dyDescent="0.25">
      <c r="A16" s="42"/>
    </row>
  </sheetData>
  <sheetProtection selectLockedCells="1" selectUnlockedCells="1"/>
  <pageMargins left="0" right="0" top="0" bottom="0" header="0" footer="0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B2:J17"/>
  <sheetViews>
    <sheetView showGridLines="0" zoomScaleNormal="100" workbookViewId="0">
      <selection activeCell="E8" sqref="E8"/>
    </sheetView>
  </sheetViews>
  <sheetFormatPr defaultColWidth="9.140625" defaultRowHeight="15" x14ac:dyDescent="0.25"/>
  <cols>
    <col min="1" max="1" width="9.140625" style="4"/>
    <col min="2" max="2" width="79.140625" style="4" customWidth="1"/>
    <col min="3" max="3" width="16.140625" style="4" bestFit="1" customWidth="1"/>
    <col min="4" max="4" width="21" style="4" bestFit="1" customWidth="1"/>
    <col min="5" max="5" width="12.140625" style="4" customWidth="1"/>
    <col min="6" max="6" width="7.42578125" style="4" bestFit="1" customWidth="1"/>
    <col min="7" max="7" width="27.140625" style="4" customWidth="1"/>
    <col min="8" max="8" width="11.42578125" style="4" customWidth="1"/>
    <col min="9" max="9" width="9.140625" style="4"/>
    <col min="10" max="10" width="37.5703125" style="4" bestFit="1" customWidth="1"/>
    <col min="11" max="16384" width="9.140625" style="4"/>
  </cols>
  <sheetData>
    <row r="2" spans="2:10" ht="43.5" customHeight="1" x14ac:dyDescent="0.25">
      <c r="B2" s="23" t="s">
        <v>10</v>
      </c>
      <c r="C2" s="23" t="s">
        <v>76</v>
      </c>
      <c r="D2" s="23" t="s">
        <v>16</v>
      </c>
      <c r="E2" s="23" t="s">
        <v>12</v>
      </c>
      <c r="F2" s="23" t="s">
        <v>13</v>
      </c>
      <c r="G2" s="23" t="s">
        <v>49</v>
      </c>
    </row>
    <row r="3" spans="2:10" ht="15.75" x14ac:dyDescent="0.25">
      <c r="B3" s="7" t="s">
        <v>0</v>
      </c>
      <c r="C3" s="36">
        <v>0.2</v>
      </c>
      <c r="D3" s="64">
        <v>8130</v>
      </c>
      <c r="E3" s="9">
        <v>0.2</v>
      </c>
      <c r="F3" s="9">
        <v>0</v>
      </c>
      <c r="G3" s="49">
        <f t="shared" ref="G3:G13" si="0">(D3/2)*(E3*10)*F3</f>
        <v>0</v>
      </c>
      <c r="J3"/>
    </row>
    <row r="4" spans="2:10" ht="15.75" x14ac:dyDescent="0.25">
      <c r="B4" s="7" t="s">
        <v>1</v>
      </c>
      <c r="C4" s="36">
        <v>0.2</v>
      </c>
      <c r="D4" s="64">
        <v>14532</v>
      </c>
      <c r="E4" s="9">
        <v>0.2</v>
      </c>
      <c r="F4" s="9">
        <v>0</v>
      </c>
      <c r="G4" s="49">
        <f t="shared" si="0"/>
        <v>0</v>
      </c>
      <c r="J4"/>
    </row>
    <row r="5" spans="2:10" ht="15.75" x14ac:dyDescent="0.25">
      <c r="B5" s="7" t="s">
        <v>2</v>
      </c>
      <c r="C5" s="36">
        <v>0.2</v>
      </c>
      <c r="D5" s="64">
        <v>10365</v>
      </c>
      <c r="E5" s="9">
        <v>0.2</v>
      </c>
      <c r="F5" s="9">
        <v>0</v>
      </c>
      <c r="G5" s="49">
        <f t="shared" si="0"/>
        <v>0</v>
      </c>
      <c r="J5"/>
    </row>
    <row r="6" spans="2:10" ht="15.75" x14ac:dyDescent="0.25">
      <c r="B6" s="7" t="s">
        <v>3</v>
      </c>
      <c r="C6" s="36">
        <v>0.2</v>
      </c>
      <c r="D6" s="64">
        <v>11710</v>
      </c>
      <c r="E6" s="9">
        <v>0.2</v>
      </c>
      <c r="F6" s="9">
        <v>0</v>
      </c>
      <c r="G6" s="49">
        <f t="shared" si="0"/>
        <v>0</v>
      </c>
      <c r="J6"/>
    </row>
    <row r="7" spans="2:10" ht="15.75" x14ac:dyDescent="0.25">
      <c r="B7" s="7" t="s">
        <v>4</v>
      </c>
      <c r="C7" s="36">
        <v>0.2</v>
      </c>
      <c r="D7" s="64">
        <v>14532</v>
      </c>
      <c r="E7" s="9">
        <v>0.2</v>
      </c>
      <c r="F7" s="9">
        <v>0</v>
      </c>
      <c r="G7" s="49">
        <f t="shared" si="0"/>
        <v>0</v>
      </c>
      <c r="J7"/>
    </row>
    <row r="8" spans="2:10" ht="15.75" x14ac:dyDescent="0.25">
      <c r="B8" s="7" t="s">
        <v>5</v>
      </c>
      <c r="C8" s="36">
        <v>0.2</v>
      </c>
      <c r="D8" s="64">
        <v>10365</v>
      </c>
      <c r="E8" s="9">
        <v>0.2</v>
      </c>
      <c r="F8" s="9">
        <v>0</v>
      </c>
      <c r="G8" s="49">
        <f t="shared" si="0"/>
        <v>0</v>
      </c>
      <c r="J8"/>
    </row>
    <row r="9" spans="2:10" ht="15.75" x14ac:dyDescent="0.25">
      <c r="B9" s="7" t="s">
        <v>6</v>
      </c>
      <c r="C9" s="36">
        <v>0.2</v>
      </c>
      <c r="D9" s="64">
        <v>10365</v>
      </c>
      <c r="E9" s="9">
        <v>0.2</v>
      </c>
      <c r="F9" s="9">
        <v>0</v>
      </c>
      <c r="G9" s="49">
        <f t="shared" si="0"/>
        <v>0</v>
      </c>
      <c r="J9"/>
    </row>
    <row r="10" spans="2:10" ht="15.75" x14ac:dyDescent="0.25">
      <c r="B10" s="7" t="s">
        <v>7</v>
      </c>
      <c r="C10" s="36">
        <v>0.2</v>
      </c>
      <c r="D10" s="64">
        <v>8130</v>
      </c>
      <c r="E10" s="9">
        <v>0.2</v>
      </c>
      <c r="F10" s="9">
        <v>0</v>
      </c>
      <c r="G10" s="49">
        <f t="shared" si="0"/>
        <v>0</v>
      </c>
      <c r="J10"/>
    </row>
    <row r="11" spans="2:10" ht="15.75" x14ac:dyDescent="0.25">
      <c r="B11" s="7" t="s">
        <v>8</v>
      </c>
      <c r="C11" s="36">
        <v>0.2</v>
      </c>
      <c r="D11" s="64">
        <v>10365</v>
      </c>
      <c r="E11" s="9">
        <v>0.2</v>
      </c>
      <c r="F11" s="9">
        <v>0</v>
      </c>
      <c r="G11" s="49">
        <f t="shared" si="0"/>
        <v>0</v>
      </c>
      <c r="J11"/>
    </row>
    <row r="12" spans="2:10" ht="15.75" x14ac:dyDescent="0.25">
      <c r="B12" s="7" t="s">
        <v>9</v>
      </c>
      <c r="C12" s="36">
        <v>0.2</v>
      </c>
      <c r="D12" s="64">
        <v>10365</v>
      </c>
      <c r="E12" s="9">
        <v>0.2</v>
      </c>
      <c r="F12" s="9">
        <v>0</v>
      </c>
      <c r="G12" s="49">
        <f t="shared" si="0"/>
        <v>0</v>
      </c>
      <c r="J12"/>
    </row>
    <row r="13" spans="2:10" ht="15.75" x14ac:dyDescent="0.25">
      <c r="B13" s="7" t="s">
        <v>75</v>
      </c>
      <c r="C13" s="36">
        <v>0.2</v>
      </c>
      <c r="D13" s="53">
        <v>0</v>
      </c>
      <c r="E13" s="9">
        <v>0.2</v>
      </c>
      <c r="F13" s="9">
        <v>0</v>
      </c>
      <c r="G13" s="49">
        <f t="shared" si="0"/>
        <v>0</v>
      </c>
    </row>
    <row r="14" spans="2:10" ht="15.75" x14ac:dyDescent="0.25">
      <c r="B14" s="11"/>
      <c r="C14" s="11"/>
      <c r="D14" s="11"/>
      <c r="E14" s="20" t="s">
        <v>15</v>
      </c>
      <c r="F14" s="37"/>
      <c r="G14" s="54">
        <f>SUM(G3:G13)</f>
        <v>0</v>
      </c>
    </row>
    <row r="15" spans="2:10" x14ac:dyDescent="0.25">
      <c r="B15" s="4" t="s">
        <v>62</v>
      </c>
    </row>
    <row r="16" spans="2:10" x14ac:dyDescent="0.25">
      <c r="B16" s="79" t="s">
        <v>61</v>
      </c>
      <c r="C16" s="48"/>
      <c r="D16" s="48"/>
      <c r="E16" s="48"/>
      <c r="F16" s="48"/>
      <c r="G16" s="48"/>
    </row>
    <row r="17" spans="2:7" x14ac:dyDescent="0.25">
      <c r="B17" s="79" t="s">
        <v>71</v>
      </c>
      <c r="C17" s="48"/>
      <c r="D17" s="48"/>
      <c r="E17" s="48"/>
      <c r="F17" s="48"/>
      <c r="G17" s="48"/>
    </row>
  </sheetData>
  <sheetProtection algorithmName="SHA-512" hashValue="mrZUnM5RRxPup4fWwz62OY5NnzwvhWjzL0Isznu/ftaa303TkLH1q3d6UI9WUX+5qHuPibzBzqUFFFyHMqNvaQ==" saltValue="cSmn6sZn3z1881jYsJgDbg==" spinCount="100000" sheet="1" selectLockedCells="1"/>
  <dataValidations count="1">
    <dataValidation type="whole" allowBlank="1" showInputMessage="1" showErrorMessage="1" errorTitle="Překročený limit" error="Prosím zvolte maximálně 40 měsíců." sqref="F3:F13" xr:uid="{00000000-0002-0000-0000-000000000000}">
      <formula1>0</formula1>
      <formula2>40</formula2>
    </dataValidation>
  </dataValidations>
  <pageMargins left="0.7" right="0.7" top="0.78740157499999996" bottom="0.78740157499999996" header="0.3" footer="0.3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Překročený limit" error="Prosím zvolte maximálně 8 úvazku." xr:uid="{00000000-0002-0000-0000-000001000000}">
          <x14:formula1>
            <xm:f>data!$A$16:$A$114</xm:f>
          </x14:formula1>
          <xm:sqref>E3:E13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2:I20"/>
  <sheetViews>
    <sheetView workbookViewId="0">
      <selection activeCell="H3" sqref="H3"/>
    </sheetView>
  </sheetViews>
  <sheetFormatPr defaultColWidth="9.140625" defaultRowHeight="15" x14ac:dyDescent="0.25"/>
  <cols>
    <col min="1" max="1" width="9.140625" style="4"/>
    <col min="2" max="2" width="105.42578125" style="4" customWidth="1"/>
    <col min="3" max="3" width="12.5703125" style="14" customWidth="1"/>
    <col min="4" max="5" width="9.140625" style="4" customWidth="1"/>
    <col min="6" max="6" width="7.5703125" style="4" customWidth="1"/>
    <col min="7" max="7" width="10" style="4" customWidth="1"/>
    <col min="8" max="8" width="9.5703125" style="4" bestFit="1" customWidth="1"/>
    <col min="9" max="9" width="21.5703125" style="4" customWidth="1"/>
    <col min="10" max="16384" width="9.140625" style="4"/>
  </cols>
  <sheetData>
    <row r="2" spans="2:9" ht="49.5" customHeight="1" x14ac:dyDescent="0.25">
      <c r="B2" s="5" t="s">
        <v>18</v>
      </c>
      <c r="C2" s="6" t="s">
        <v>17</v>
      </c>
      <c r="D2" s="82" t="s">
        <v>11</v>
      </c>
      <c r="E2" s="82"/>
      <c r="F2" s="82"/>
      <c r="G2" s="82"/>
      <c r="H2" s="6" t="s">
        <v>40</v>
      </c>
      <c r="I2" s="6" t="s">
        <v>14</v>
      </c>
    </row>
    <row r="3" spans="2:9" ht="15.75" x14ac:dyDescent="0.25">
      <c r="B3" s="7" t="s">
        <v>79</v>
      </c>
      <c r="C3" s="8" t="s">
        <v>19</v>
      </c>
      <c r="D3" s="83">
        <v>335</v>
      </c>
      <c r="E3" s="83"/>
      <c r="F3" s="83"/>
      <c r="G3" s="83"/>
      <c r="H3" s="9">
        <v>0</v>
      </c>
      <c r="I3" s="49">
        <f>D3*H3</f>
        <v>0</v>
      </c>
    </row>
    <row r="4" spans="2:9" ht="15.75" x14ac:dyDescent="0.25">
      <c r="B4" s="7" t="s">
        <v>80</v>
      </c>
      <c r="C4" s="8" t="s">
        <v>19</v>
      </c>
      <c r="D4" s="83">
        <v>335</v>
      </c>
      <c r="E4" s="83"/>
      <c r="F4" s="83"/>
      <c r="G4" s="83"/>
      <c r="H4" s="9">
        <v>0</v>
      </c>
      <c r="I4" s="49">
        <f t="shared" ref="I4:I11" si="0">D4*H4</f>
        <v>0</v>
      </c>
    </row>
    <row r="5" spans="2:9" ht="15.75" x14ac:dyDescent="0.25">
      <c r="B5" s="7" t="s">
        <v>20</v>
      </c>
      <c r="C5" s="8" t="s">
        <v>19</v>
      </c>
      <c r="D5" s="83">
        <v>1000</v>
      </c>
      <c r="E5" s="83"/>
      <c r="F5" s="83"/>
      <c r="G5" s="83"/>
      <c r="H5" s="9">
        <v>0</v>
      </c>
      <c r="I5" s="49">
        <f t="shared" si="0"/>
        <v>0</v>
      </c>
    </row>
    <row r="6" spans="2:9" ht="15.75" x14ac:dyDescent="0.25">
      <c r="B6" s="7" t="s">
        <v>21</v>
      </c>
      <c r="C6" s="8" t="s">
        <v>19</v>
      </c>
      <c r="D6" s="83">
        <v>1000</v>
      </c>
      <c r="E6" s="83"/>
      <c r="F6" s="83"/>
      <c r="G6" s="83"/>
      <c r="H6" s="9">
        <v>0</v>
      </c>
      <c r="I6" s="49">
        <f t="shared" si="0"/>
        <v>0</v>
      </c>
    </row>
    <row r="7" spans="2:9" ht="15.75" x14ac:dyDescent="0.25">
      <c r="B7" s="7" t="s">
        <v>22</v>
      </c>
      <c r="C7" s="8" t="s">
        <v>19</v>
      </c>
      <c r="D7" s="83">
        <v>1000</v>
      </c>
      <c r="E7" s="83"/>
      <c r="F7" s="83"/>
      <c r="G7" s="83"/>
      <c r="H7" s="9">
        <v>0</v>
      </c>
      <c r="I7" s="49">
        <f t="shared" si="0"/>
        <v>0</v>
      </c>
    </row>
    <row r="8" spans="2:9" ht="24" customHeight="1" x14ac:dyDescent="0.25">
      <c r="B8" s="7" t="s">
        <v>23</v>
      </c>
      <c r="C8" s="8" t="s">
        <v>24</v>
      </c>
      <c r="D8" s="83">
        <v>1750</v>
      </c>
      <c r="E8" s="83"/>
      <c r="F8" s="83"/>
      <c r="G8" s="83"/>
      <c r="H8" s="9">
        <v>0</v>
      </c>
      <c r="I8" s="49">
        <f t="shared" si="0"/>
        <v>0</v>
      </c>
    </row>
    <row r="9" spans="2:9" ht="15.75" x14ac:dyDescent="0.25">
      <c r="B9" s="7" t="s">
        <v>25</v>
      </c>
      <c r="C9" s="8" t="s">
        <v>26</v>
      </c>
      <c r="D9" s="83">
        <v>40000</v>
      </c>
      <c r="E9" s="83"/>
      <c r="F9" s="83"/>
      <c r="G9" s="83"/>
      <c r="H9" s="9">
        <v>0</v>
      </c>
      <c r="I9" s="49">
        <f t="shared" si="0"/>
        <v>0</v>
      </c>
    </row>
    <row r="10" spans="2:9" ht="15.75" x14ac:dyDescent="0.25">
      <c r="B10" s="7" t="s">
        <v>78</v>
      </c>
      <c r="C10" s="8" t="s">
        <v>41</v>
      </c>
      <c r="D10" s="85" t="s">
        <v>72</v>
      </c>
      <c r="E10" s="85"/>
      <c r="F10" s="85"/>
      <c r="G10" s="10">
        <v>0</v>
      </c>
      <c r="H10" s="9">
        <v>0</v>
      </c>
      <c r="I10" s="49" cm="1">
        <f t="array" ref="I10">_B9_Kids_Original+_B9_Hours_Original</f>
        <v>0</v>
      </c>
    </row>
    <row r="11" spans="2:9" ht="15.75" x14ac:dyDescent="0.25">
      <c r="B11" s="7" t="s">
        <v>27</v>
      </c>
      <c r="C11" s="8" t="s">
        <v>24</v>
      </c>
      <c r="D11" s="83">
        <v>1750</v>
      </c>
      <c r="E11" s="83"/>
      <c r="F11" s="83"/>
      <c r="G11" s="83"/>
      <c r="H11" s="9">
        <v>0</v>
      </c>
      <c r="I11" s="49">
        <f t="shared" si="0"/>
        <v>0</v>
      </c>
    </row>
    <row r="12" spans="2:9" ht="15.75" x14ac:dyDescent="0.25">
      <c r="B12" s="41" t="s">
        <v>58</v>
      </c>
      <c r="C12" s="65" t="s">
        <v>60</v>
      </c>
      <c r="D12" s="86" t="s">
        <v>50</v>
      </c>
      <c r="E12" s="87"/>
      <c r="F12" s="87"/>
      <c r="G12" s="87"/>
      <c r="H12" s="87"/>
      <c r="I12" s="88"/>
    </row>
    <row r="13" spans="2:9" ht="15.75" x14ac:dyDescent="0.25">
      <c r="B13" s="7" t="s">
        <v>51</v>
      </c>
      <c r="C13" s="8" t="s">
        <v>19</v>
      </c>
      <c r="D13" s="83">
        <v>1000</v>
      </c>
      <c r="E13" s="83"/>
      <c r="F13" s="83"/>
      <c r="G13" s="83"/>
      <c r="H13" s="9">
        <v>0</v>
      </c>
      <c r="I13" s="24">
        <f>D13*H13</f>
        <v>0</v>
      </c>
    </row>
    <row r="14" spans="2:9" ht="15.75" x14ac:dyDescent="0.25">
      <c r="B14" s="7" t="s">
        <v>59</v>
      </c>
      <c r="C14" s="8" t="s">
        <v>19</v>
      </c>
      <c r="D14" s="83">
        <v>1000</v>
      </c>
      <c r="E14" s="83"/>
      <c r="F14" s="83"/>
      <c r="G14" s="83"/>
      <c r="H14" s="9">
        <v>0</v>
      </c>
      <c r="I14" s="24">
        <f>D14*H14</f>
        <v>0</v>
      </c>
    </row>
    <row r="15" spans="2:9" ht="44.25" customHeight="1" x14ac:dyDescent="0.25">
      <c r="B15" s="11"/>
      <c r="C15" s="12"/>
      <c r="D15" s="11"/>
      <c r="E15" s="11"/>
      <c r="F15" s="11"/>
      <c r="G15" s="84" t="s">
        <v>28</v>
      </c>
      <c r="H15" s="84"/>
      <c r="I15" s="50">
        <f>SUM(I3:I14)</f>
        <v>0</v>
      </c>
    </row>
    <row r="16" spans="2:9" x14ac:dyDescent="0.25">
      <c r="B16" s="4" t="s">
        <v>62</v>
      </c>
      <c r="C16" s="4"/>
      <c r="D16" s="13"/>
      <c r="E16" s="13"/>
      <c r="F16" s="13"/>
      <c r="G16" s="13"/>
    </row>
    <row r="17" spans="2:9" x14ac:dyDescent="0.25">
      <c r="B17" s="4" t="s">
        <v>77</v>
      </c>
      <c r="C17" s="48"/>
      <c r="D17" s="48"/>
      <c r="E17" s="48"/>
      <c r="F17" s="48"/>
      <c r="G17" s="48"/>
      <c r="H17" s="48"/>
      <c r="I17" s="48"/>
    </row>
    <row r="18" spans="2:9" x14ac:dyDescent="0.25">
      <c r="B18" s="79" t="s">
        <v>81</v>
      </c>
      <c r="C18" s="4"/>
    </row>
    <row r="19" spans="2:9" x14ac:dyDescent="0.25">
      <c r="C19" s="4"/>
    </row>
    <row r="20" spans="2:9" x14ac:dyDescent="0.25">
      <c r="B20" s="40"/>
    </row>
  </sheetData>
  <sheetProtection algorithmName="SHA-512" hashValue="zoJqNMtIJI5iYKpTEBqP7ZlQyT9NYLwSt240IpU1zVP/TFhkTWup7iUJ55ULYcYM4UDuOUr+3d6XdZmg1DHglw==" saltValue="AcrcJ9tAye4NtAsJMi6PuA==" spinCount="100000" sheet="1" selectLockedCells="1"/>
  <mergeCells count="14">
    <mergeCell ref="D2:G2"/>
    <mergeCell ref="D3:G3"/>
    <mergeCell ref="D4:G4"/>
    <mergeCell ref="G15:H15"/>
    <mergeCell ref="D8:G8"/>
    <mergeCell ref="D9:G9"/>
    <mergeCell ref="D10:F10"/>
    <mergeCell ref="D11:G11"/>
    <mergeCell ref="D5:G5"/>
    <mergeCell ref="D6:G6"/>
    <mergeCell ref="D7:G7"/>
    <mergeCell ref="D12:I12"/>
    <mergeCell ref="D13:G13"/>
    <mergeCell ref="D14:G14"/>
  </mergeCells>
  <dataValidations count="1">
    <dataValidation type="whole" allowBlank="1" showInputMessage="1" showErrorMessage="1" errorTitle="Překročený limit" error="Prosím zvolte maximálně 1000 jednotek." sqref="H3:H11" xr:uid="{00000000-0002-0000-0100-000000000000}">
      <formula1>0</formula1>
      <formula2>1000</formula2>
    </dataValidation>
  </dataValidations>
  <pageMargins left="0.7" right="0.7" top="0.78740157499999996" bottom="0.78740157499999996" header="0.3" footer="0.3"/>
  <pageSetup paperSize="9" scale="70" orientation="landscape" r:id="rId1"/>
  <ignoredErrors>
    <ignoredError sqref="I10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Počet žáků" prompt="Prosím zvolte počet žáků." xr:uid="{00000000-0002-0000-0100-000001000000}">
          <x14:formula1>
            <xm:f>data!$K$2:$K$257</xm:f>
          </x14:formula1>
          <xm:sqref>G10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  <pageSetUpPr fitToPage="1"/>
  </sheetPr>
  <dimension ref="B2:F12"/>
  <sheetViews>
    <sheetView showGridLines="0" workbookViewId="0">
      <selection activeCell="E3" sqref="E3"/>
    </sheetView>
  </sheetViews>
  <sheetFormatPr defaultRowHeight="15" x14ac:dyDescent="0.25"/>
  <cols>
    <col min="2" max="2" width="89" bestFit="1" customWidth="1"/>
    <col min="3" max="3" width="19" customWidth="1"/>
    <col min="4" max="4" width="20" customWidth="1"/>
    <col min="5" max="5" width="18.85546875" customWidth="1"/>
    <col min="6" max="6" width="19.85546875" customWidth="1"/>
  </cols>
  <sheetData>
    <row r="2" spans="2:6" ht="31.5" x14ac:dyDescent="0.25">
      <c r="B2" s="15" t="s">
        <v>29</v>
      </c>
      <c r="C2" s="16" t="s">
        <v>17</v>
      </c>
      <c r="D2" s="16" t="s">
        <v>11</v>
      </c>
      <c r="E2" s="16" t="s">
        <v>40</v>
      </c>
      <c r="F2" s="16" t="s">
        <v>14</v>
      </c>
    </row>
    <row r="3" spans="2:6" ht="15.75" x14ac:dyDescent="0.25">
      <c r="B3" s="17" t="s">
        <v>30</v>
      </c>
      <c r="C3" s="18" t="s">
        <v>31</v>
      </c>
      <c r="D3" s="51">
        <v>4000</v>
      </c>
      <c r="E3" s="9">
        <v>0</v>
      </c>
      <c r="F3" s="49">
        <f>D3*E3</f>
        <v>0</v>
      </c>
    </row>
    <row r="4" spans="2:6" ht="15.75" x14ac:dyDescent="0.25">
      <c r="B4" s="17" t="s">
        <v>32</v>
      </c>
      <c r="C4" s="18" t="s">
        <v>19</v>
      </c>
      <c r="D4" s="51">
        <v>1200</v>
      </c>
      <c r="E4" s="9">
        <v>0</v>
      </c>
      <c r="F4" s="49">
        <f t="shared" ref="F4:F9" si="0">D4*E4</f>
        <v>0</v>
      </c>
    </row>
    <row r="5" spans="2:6" ht="15.75" x14ac:dyDescent="0.25">
      <c r="B5" s="17" t="s">
        <v>33</v>
      </c>
      <c r="C5" s="18" t="s">
        <v>19</v>
      </c>
      <c r="D5" s="51">
        <v>1200</v>
      </c>
      <c r="E5" s="9">
        <v>0</v>
      </c>
      <c r="F5" s="49">
        <f t="shared" si="0"/>
        <v>0</v>
      </c>
    </row>
    <row r="6" spans="2:6" ht="15.75" x14ac:dyDescent="0.25">
      <c r="B6" s="17" t="s">
        <v>74</v>
      </c>
      <c r="C6" s="66" t="s">
        <v>31</v>
      </c>
      <c r="D6" s="51">
        <v>8000</v>
      </c>
      <c r="E6" s="9">
        <v>0</v>
      </c>
      <c r="F6" s="49">
        <f t="shared" si="0"/>
        <v>0</v>
      </c>
    </row>
    <row r="7" spans="2:6" ht="15.75" x14ac:dyDescent="0.25">
      <c r="B7" s="19" t="s">
        <v>34</v>
      </c>
      <c r="C7" s="18" t="s">
        <v>19</v>
      </c>
      <c r="D7" s="51">
        <v>1200</v>
      </c>
      <c r="E7" s="9">
        <v>0</v>
      </c>
      <c r="F7" s="49">
        <f t="shared" si="0"/>
        <v>0</v>
      </c>
    </row>
    <row r="8" spans="2:6" ht="15.75" x14ac:dyDescent="0.25">
      <c r="B8" s="17" t="s">
        <v>35</v>
      </c>
      <c r="C8" s="18" t="s">
        <v>19</v>
      </c>
      <c r="D8" s="51">
        <v>1200</v>
      </c>
      <c r="E8" s="9">
        <v>0</v>
      </c>
      <c r="F8" s="49">
        <f t="shared" si="0"/>
        <v>0</v>
      </c>
    </row>
    <row r="9" spans="2:6" ht="15.75" x14ac:dyDescent="0.25">
      <c r="B9" s="17" t="s">
        <v>36</v>
      </c>
      <c r="C9" s="18" t="s">
        <v>19</v>
      </c>
      <c r="D9" s="51">
        <v>1200</v>
      </c>
      <c r="E9" s="9">
        <v>0</v>
      </c>
      <c r="F9" s="52">
        <f t="shared" si="0"/>
        <v>0</v>
      </c>
    </row>
    <row r="10" spans="2:6" ht="15.75" x14ac:dyDescent="0.25">
      <c r="B10" s="11"/>
      <c r="C10" s="11"/>
      <c r="D10" s="11"/>
      <c r="E10" s="20" t="s">
        <v>37</v>
      </c>
      <c r="F10" s="54">
        <f>SUM(F3:F9)</f>
        <v>0</v>
      </c>
    </row>
    <row r="11" spans="2:6" x14ac:dyDescent="0.25">
      <c r="B11" t="s">
        <v>62</v>
      </c>
    </row>
    <row r="12" spans="2:6" ht="44.45" customHeight="1" x14ac:dyDescent="0.25">
      <c r="B12" s="89" t="s">
        <v>70</v>
      </c>
      <c r="C12" s="89"/>
      <c r="D12" s="89"/>
      <c r="E12" s="89"/>
      <c r="F12" s="89"/>
    </row>
  </sheetData>
  <sheetProtection algorithmName="SHA-512" hashValue="LSWdVGB0XkoMsy+0++F23lvKt1ammANMUhfKpCA1AhGIdPVcIaTDZadZNTcL3FmqM3VHqaht68fpiBqGdCzHuA==" saltValue="2zadMCWylPkh+eRdMuLIlw==" spinCount="100000" sheet="1" selectLockedCells="1"/>
  <mergeCells count="1">
    <mergeCell ref="B12:F12"/>
  </mergeCells>
  <dataValidations count="1">
    <dataValidation type="whole" allowBlank="1" showInputMessage="1" showErrorMessage="1" errorTitle="Překročený limit" error="Prosím zvolte maximálně 1000 jednotek." sqref="E3:E9" xr:uid="{00000000-0002-0000-0200-000000000000}">
      <formula1>0</formula1>
      <formula2>1000</formula2>
    </dataValidation>
  </dataValidations>
  <pageMargins left="0.7" right="0.7" top="0.78740157499999996" bottom="0.78740157499999996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B2:I29"/>
  <sheetViews>
    <sheetView showGridLines="0" topLeftCell="A3" workbookViewId="0">
      <selection activeCell="F7" sqref="F7"/>
    </sheetView>
  </sheetViews>
  <sheetFormatPr defaultColWidth="9.140625" defaultRowHeight="15" x14ac:dyDescent="0.25"/>
  <cols>
    <col min="1" max="1" width="9.140625" style="4"/>
    <col min="2" max="2" width="63.85546875" style="4" bestFit="1" customWidth="1"/>
    <col min="3" max="3" width="29.42578125" style="4" customWidth="1"/>
    <col min="4" max="4" width="23" style="4" customWidth="1"/>
    <col min="5" max="5" width="18.85546875" style="4" customWidth="1"/>
    <col min="6" max="6" width="17.5703125" style="4" bestFit="1" customWidth="1"/>
    <col min="7" max="7" width="9.42578125" style="4" bestFit="1" customWidth="1"/>
    <col min="8" max="8" width="9.140625" style="4"/>
    <col min="9" max="9" width="7.140625" style="4" hidden="1" customWidth="1"/>
    <col min="10" max="16384" width="9.140625" style="4"/>
  </cols>
  <sheetData>
    <row r="2" spans="2:6" ht="15.75" x14ac:dyDescent="0.25">
      <c r="B2" s="43" t="s">
        <v>54</v>
      </c>
      <c r="C2" s="55">
        <f>A!$G$14</f>
        <v>0</v>
      </c>
    </row>
    <row r="3" spans="2:6" ht="15.75" x14ac:dyDescent="0.25">
      <c r="B3" s="44" t="s">
        <v>55</v>
      </c>
      <c r="C3" s="55">
        <f>B!$I$15</f>
        <v>0</v>
      </c>
    </row>
    <row r="4" spans="2:6" ht="15.75" x14ac:dyDescent="0.25">
      <c r="B4" s="45" t="s">
        <v>56</v>
      </c>
      <c r="C4" s="55">
        <f>'C'!$F$10</f>
        <v>0</v>
      </c>
    </row>
    <row r="5" spans="2:6" ht="15.75" x14ac:dyDescent="0.25">
      <c r="B5" s="67" t="s">
        <v>65</v>
      </c>
      <c r="C5" s="56">
        <f>SUM(C2:C4)</f>
        <v>0</v>
      </c>
    </row>
    <row r="6" spans="2:6" ht="15.75" x14ac:dyDescent="0.25">
      <c r="B6" s="33"/>
      <c r="C6" s="34"/>
    </row>
    <row r="7" spans="2:6" ht="30" x14ac:dyDescent="0.25">
      <c r="B7" s="35" t="s">
        <v>57</v>
      </c>
      <c r="C7" s="68" t="s">
        <v>66</v>
      </c>
      <c r="D7" s="57">
        <f>ROUND($C$5*0.07,0)</f>
        <v>0</v>
      </c>
      <c r="E7" s="22" t="s">
        <v>63</v>
      </c>
      <c r="F7" s="62">
        <v>0</v>
      </c>
    </row>
    <row r="8" spans="2:6" ht="30" x14ac:dyDescent="0.25">
      <c r="B8" s="35" t="s">
        <v>38</v>
      </c>
      <c r="C8" s="68" t="s">
        <v>67</v>
      </c>
      <c r="D8" s="57">
        <f>ROUND(($C$5+$F$7)*0.07,0)</f>
        <v>0</v>
      </c>
      <c r="E8" s="21" t="s">
        <v>64</v>
      </c>
      <c r="F8" s="63">
        <v>0</v>
      </c>
    </row>
    <row r="9" spans="2:6" ht="16.5" thickBot="1" x14ac:dyDescent="0.3">
      <c r="B9" s="33"/>
      <c r="C9" s="34"/>
    </row>
    <row r="10" spans="2:6" ht="32.450000000000003" customHeight="1" x14ac:dyDescent="0.25">
      <c r="B10" s="78" t="s">
        <v>39</v>
      </c>
      <c r="C10" s="71">
        <f>C5+F7+F8</f>
        <v>0</v>
      </c>
      <c r="D10" s="70" t="str">
        <f>IF(C10&lt;=C13,"OK","Chyba")</f>
        <v>OK</v>
      </c>
    </row>
    <row r="11" spans="2:6" ht="15" customHeight="1" x14ac:dyDescent="0.25">
      <c r="B11" s="72" t="s">
        <v>43</v>
      </c>
      <c r="C11" s="73">
        <v>0</v>
      </c>
    </row>
    <row r="12" spans="2:6" ht="15.75" x14ac:dyDescent="0.25">
      <c r="B12" s="74" t="s">
        <v>42</v>
      </c>
      <c r="C12" s="75">
        <v>24</v>
      </c>
    </row>
    <row r="13" spans="2:6" ht="15" customHeight="1" thickBot="1" x14ac:dyDescent="0.3">
      <c r="B13" s="76" t="s">
        <v>89</v>
      </c>
      <c r="C13" s="77">
        <f>$C$11/24*$C$12</f>
        <v>0</v>
      </c>
    </row>
    <row r="14" spans="2:6" ht="15" customHeight="1" x14ac:dyDescent="0.25"/>
    <row r="16" spans="2:6" ht="15.75" x14ac:dyDescent="0.25">
      <c r="B16" s="25" t="s">
        <v>90</v>
      </c>
      <c r="C16" s="25" t="s">
        <v>52</v>
      </c>
      <c r="D16" s="25" t="s">
        <v>53</v>
      </c>
    </row>
    <row r="17" spans="2:9" ht="15.75" x14ac:dyDescent="0.25">
      <c r="B17" s="26">
        <v>2023</v>
      </c>
      <c r="C17" s="39">
        <v>4</v>
      </c>
      <c r="D17" s="58">
        <v>0</v>
      </c>
    </row>
    <row r="18" spans="2:9" ht="15.75" x14ac:dyDescent="0.25">
      <c r="B18" s="26">
        <v>2024</v>
      </c>
      <c r="C18" s="39">
        <v>12</v>
      </c>
      <c r="D18" s="58">
        <v>0</v>
      </c>
    </row>
    <row r="19" spans="2:9" ht="15.75" x14ac:dyDescent="0.25">
      <c r="B19" s="26">
        <v>2025</v>
      </c>
      <c r="C19" s="39">
        <v>8</v>
      </c>
      <c r="D19" s="58">
        <f>IF($C$10-SUM($D$17:$D$18)&gt;=0,$C$10-SUM($D$17:$D$18),0)</f>
        <v>0</v>
      </c>
    </row>
    <row r="20" spans="2:9" ht="15.75" x14ac:dyDescent="0.25">
      <c r="B20" s="27"/>
      <c r="C20" s="28" t="str">
        <f>IF(C12=C17+C18+C19,"OK","Chyba")</f>
        <v>OK</v>
      </c>
      <c r="D20" s="29" t="str">
        <f>IF(C10=D17+D18+D19,"OK","Chyba")</f>
        <v>OK</v>
      </c>
    </row>
    <row r="23" spans="2:9" ht="42.75" customHeight="1" x14ac:dyDescent="0.25">
      <c r="B23" s="25" t="s">
        <v>91</v>
      </c>
      <c r="C23" s="59">
        <f>D17</f>
        <v>0</v>
      </c>
      <c r="D23" s="80">
        <f>C23-(SUM(C24:C28))</f>
        <v>0</v>
      </c>
      <c r="E23" s="81" t="s">
        <v>92</v>
      </c>
    </row>
    <row r="24" spans="2:9" ht="15.75" x14ac:dyDescent="0.25">
      <c r="B24" s="30" t="s">
        <v>44</v>
      </c>
      <c r="C24" s="60">
        <v>0</v>
      </c>
      <c r="I24" s="38">
        <f>($C$24+$C$25)*0.338</f>
        <v>0</v>
      </c>
    </row>
    <row r="25" spans="2:9" ht="15.75" x14ac:dyDescent="0.25">
      <c r="B25" s="30" t="s">
        <v>45</v>
      </c>
      <c r="C25" s="60">
        <v>0</v>
      </c>
    </row>
    <row r="26" spans="2:9" ht="15.75" x14ac:dyDescent="0.25">
      <c r="B26" s="30" t="s">
        <v>46</v>
      </c>
      <c r="C26" s="60">
        <v>0</v>
      </c>
    </row>
    <row r="27" spans="2:9" ht="15.75" x14ac:dyDescent="0.25">
      <c r="B27" s="30" t="s">
        <v>47</v>
      </c>
      <c r="C27" s="61">
        <f>ROUND(C24*0.02,0)</f>
        <v>0</v>
      </c>
    </row>
    <row r="28" spans="2:9" ht="15.75" x14ac:dyDescent="0.25">
      <c r="B28" s="30" t="s">
        <v>48</v>
      </c>
      <c r="C28" s="60">
        <v>0</v>
      </c>
    </row>
    <row r="29" spans="2:9" ht="15.75" x14ac:dyDescent="0.25">
      <c r="B29" s="31"/>
      <c r="C29" s="32" t="str">
        <f>IF(SUM($C$24:$C$28)=$C$23, "OK","CHYBA")</f>
        <v>OK</v>
      </c>
    </row>
  </sheetData>
  <sheetProtection algorithmName="SHA-512" hashValue="N+Q2Hc8awu7xnLenaX4mJ0AmrP+8sZBNce0Db00wQQN0s3o7EnkO8O0/NsFAhOCJ+XaQ2XFFVv5VI4akmU+4OQ==" saltValue="BETiGKZm3npC+jCiCEoqQw==" spinCount="100000" sheet="1" selectLockedCells="1"/>
  <conditionalFormatting sqref="C10">
    <cfRule type="cellIs" dxfId="12" priority="18" operator="lessThan">
      <formula>$C$13</formula>
    </cfRule>
    <cfRule type="cellIs" dxfId="11" priority="19" operator="greaterThan">
      <formula>$C$13</formula>
    </cfRule>
  </conditionalFormatting>
  <conditionalFormatting sqref="C13">
    <cfRule type="cellIs" dxfId="10" priority="5" operator="lessThan">
      <formula>$C$13</formula>
    </cfRule>
    <cfRule type="cellIs" dxfId="9" priority="6" operator="greaterThan">
      <formula>$C$13</formula>
    </cfRule>
  </conditionalFormatting>
  <conditionalFormatting sqref="C26">
    <cfRule type="expression" dxfId="8" priority="20">
      <formula>$C$26&gt;$I$24</formula>
    </cfRule>
  </conditionalFormatting>
  <conditionalFormatting sqref="C29">
    <cfRule type="containsText" dxfId="7" priority="7" operator="containsText" text="OK">
      <formula>NOT(ISERROR(SEARCH("OK",C29)))</formula>
    </cfRule>
    <cfRule type="containsText" dxfId="6" priority="8" operator="containsText" text="CHYBA">
      <formula>NOT(ISERROR(SEARCH("CHYBA",C29)))</formula>
    </cfRule>
  </conditionalFormatting>
  <conditionalFormatting sqref="C20:D20">
    <cfRule type="cellIs" dxfId="5" priority="9" operator="equal">
      <formula>"CHYBA"</formula>
    </cfRule>
    <cfRule type="cellIs" dxfId="4" priority="10" operator="equal">
      <formula>"OK"</formula>
    </cfRule>
  </conditionalFormatting>
  <conditionalFormatting sqref="D10">
    <cfRule type="cellIs" dxfId="3" priority="1" operator="equal">
      <formula>"CHYBA"</formula>
    </cfRule>
    <cfRule type="cellIs" dxfId="2" priority="2" operator="equal">
      <formula>"OK"</formula>
    </cfRule>
  </conditionalFormatting>
  <conditionalFormatting sqref="F7">
    <cfRule type="expression" dxfId="1" priority="13">
      <formula>$F$7&gt;$D$7</formula>
    </cfRule>
  </conditionalFormatting>
  <conditionalFormatting sqref="F8">
    <cfRule type="expression" dxfId="0" priority="17">
      <formula>$F$8&gt;$D$8</formula>
    </cfRule>
  </conditionalFormatting>
  <pageMargins left="0.7" right="0.7" top="0.78740157499999996" bottom="0.78740157499999996" header="0.3" footer="0.3"/>
  <pageSetup paperSize="9" scale="85" orientation="landscape" r:id="rId1"/>
  <ignoredErrors>
    <ignoredError sqref="D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data!$J$2:$J$25</xm:f>
          </x14:formula1>
          <xm:sqref>C12</xm:sqref>
        </x14:dataValidation>
        <x14:dataValidation type="list" allowBlank="1" showInputMessage="1" showErrorMessage="1" xr:uid="{00000000-0002-0000-0300-000001000000}">
          <x14:formula1>
            <xm:f>data!$E$7:$E$18</xm:f>
          </x14:formula1>
          <xm:sqref>C18</xm:sqref>
        </x14:dataValidation>
        <x14:dataValidation type="list" allowBlank="1" showInputMessage="1" showErrorMessage="1" xr:uid="{00000000-0002-0000-0300-000002000000}">
          <x14:formula1>
            <xm:f>data!$E$7:$E$10</xm:f>
          </x14:formula1>
          <xm:sqref>C17</xm:sqref>
        </x14:dataValidation>
        <x14:dataValidation type="list" allowBlank="1" showInputMessage="1" showErrorMessage="1" xr:uid="{00000000-0002-0000-0300-000003000000}">
          <x14:formula1>
            <xm:f>data!$E$7:$E$14</xm:f>
          </x14:formula1>
          <xm:sqref>C19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/>
  <dimension ref="A2:S257"/>
  <sheetViews>
    <sheetView workbookViewId="0">
      <selection activeCell="F19" sqref="F19"/>
    </sheetView>
  </sheetViews>
  <sheetFormatPr defaultRowHeight="15" x14ac:dyDescent="0.25"/>
  <cols>
    <col min="1" max="1" width="88.5703125" bestFit="1" customWidth="1"/>
    <col min="16" max="16" width="21" bestFit="1" customWidth="1"/>
  </cols>
  <sheetData>
    <row r="2" spans="1:19" x14ac:dyDescent="0.25">
      <c r="J2">
        <v>1</v>
      </c>
      <c r="K2">
        <v>0</v>
      </c>
    </row>
    <row r="3" spans="1:19" x14ac:dyDescent="0.25">
      <c r="J3">
        <v>2</v>
      </c>
      <c r="K3">
        <v>1</v>
      </c>
      <c r="N3">
        <v>1</v>
      </c>
    </row>
    <row r="4" spans="1:19" x14ac:dyDescent="0.25">
      <c r="J4">
        <v>3</v>
      </c>
      <c r="K4">
        <v>2</v>
      </c>
      <c r="N4">
        <v>2</v>
      </c>
    </row>
    <row r="5" spans="1:19" x14ac:dyDescent="0.25">
      <c r="J5">
        <v>4</v>
      </c>
      <c r="K5">
        <v>3</v>
      </c>
      <c r="N5">
        <v>3</v>
      </c>
    </row>
    <row r="6" spans="1:19" x14ac:dyDescent="0.25">
      <c r="J6">
        <v>5</v>
      </c>
      <c r="K6">
        <v>4</v>
      </c>
      <c r="N6">
        <v>4</v>
      </c>
    </row>
    <row r="7" spans="1:19" x14ac:dyDescent="0.25">
      <c r="E7">
        <v>1</v>
      </c>
      <c r="J7">
        <v>6</v>
      </c>
      <c r="K7">
        <v>5</v>
      </c>
      <c r="N7">
        <v>5</v>
      </c>
    </row>
    <row r="8" spans="1:19" x14ac:dyDescent="0.25">
      <c r="E8">
        <v>2</v>
      </c>
      <c r="J8">
        <v>7</v>
      </c>
      <c r="K8">
        <v>6</v>
      </c>
      <c r="N8">
        <v>6</v>
      </c>
    </row>
    <row r="9" spans="1:19" x14ac:dyDescent="0.25">
      <c r="E9">
        <v>3</v>
      </c>
      <c r="J9">
        <v>8</v>
      </c>
      <c r="K9">
        <v>7</v>
      </c>
      <c r="N9">
        <v>7</v>
      </c>
    </row>
    <row r="10" spans="1:19" x14ac:dyDescent="0.25">
      <c r="E10">
        <v>4</v>
      </c>
      <c r="J10">
        <v>9</v>
      </c>
      <c r="K10">
        <v>8</v>
      </c>
    </row>
    <row r="11" spans="1:19" x14ac:dyDescent="0.25">
      <c r="E11">
        <v>5</v>
      </c>
      <c r="J11">
        <v>10</v>
      </c>
      <c r="K11">
        <v>9</v>
      </c>
    </row>
    <row r="12" spans="1:19" x14ac:dyDescent="0.25">
      <c r="E12">
        <v>6</v>
      </c>
      <c r="J12">
        <v>11</v>
      </c>
      <c r="K12">
        <v>10</v>
      </c>
    </row>
    <row r="13" spans="1:19" x14ac:dyDescent="0.25">
      <c r="E13">
        <v>7</v>
      </c>
      <c r="J13">
        <v>12</v>
      </c>
      <c r="K13">
        <v>11</v>
      </c>
    </row>
    <row r="14" spans="1:19" ht="15.75" thickBot="1" x14ac:dyDescent="0.3">
      <c r="E14">
        <v>8</v>
      </c>
      <c r="J14">
        <v>13</v>
      </c>
      <c r="K14">
        <v>12</v>
      </c>
    </row>
    <row r="15" spans="1:19" ht="24" thickBot="1" x14ac:dyDescent="0.3">
      <c r="E15">
        <v>9</v>
      </c>
      <c r="J15">
        <v>14</v>
      </c>
      <c r="K15">
        <v>13</v>
      </c>
      <c r="P15" s="1">
        <v>7069.2</v>
      </c>
      <c r="Q15" s="2"/>
      <c r="R15" s="2"/>
      <c r="S15" s="3"/>
    </row>
    <row r="16" spans="1:19" ht="24" thickBot="1" x14ac:dyDescent="0.3">
      <c r="A16">
        <v>0.2</v>
      </c>
      <c r="E16">
        <v>10</v>
      </c>
      <c r="J16">
        <v>15</v>
      </c>
      <c r="K16">
        <v>14</v>
      </c>
      <c r="P16" s="1">
        <v>12636.8</v>
      </c>
      <c r="Q16" s="2"/>
      <c r="R16" s="2"/>
      <c r="S16" s="3"/>
    </row>
    <row r="17" spans="1:19" ht="24" thickBot="1" x14ac:dyDescent="0.3">
      <c r="A17">
        <v>0.3</v>
      </c>
      <c r="E17">
        <v>11</v>
      </c>
      <c r="J17">
        <v>16</v>
      </c>
      <c r="K17">
        <v>15</v>
      </c>
      <c r="P17" s="1">
        <v>9012.7999999999993</v>
      </c>
      <c r="Q17" s="2"/>
      <c r="R17" s="2"/>
      <c r="S17" s="3"/>
    </row>
    <row r="18" spans="1:19" ht="24" thickBot="1" x14ac:dyDescent="0.3">
      <c r="A18">
        <v>0.4</v>
      </c>
      <c r="E18">
        <v>12</v>
      </c>
      <c r="J18">
        <v>17</v>
      </c>
      <c r="K18">
        <v>16</v>
      </c>
      <c r="P18" s="1">
        <v>10182.4</v>
      </c>
      <c r="Q18" s="2"/>
      <c r="R18" s="2"/>
      <c r="S18" s="3"/>
    </row>
    <row r="19" spans="1:19" ht="24" thickBot="1" x14ac:dyDescent="0.3">
      <c r="A19">
        <v>0.5</v>
      </c>
      <c r="J19">
        <v>18</v>
      </c>
      <c r="K19">
        <v>17</v>
      </c>
      <c r="P19" s="1">
        <v>12636.8</v>
      </c>
      <c r="Q19" s="2"/>
      <c r="R19" s="2"/>
      <c r="S19" s="3"/>
    </row>
    <row r="20" spans="1:19" ht="24" thickBot="1" x14ac:dyDescent="0.3">
      <c r="A20">
        <v>0.6</v>
      </c>
      <c r="J20">
        <v>19</v>
      </c>
      <c r="K20">
        <v>18</v>
      </c>
      <c r="P20" s="1">
        <v>9012.7999999999993</v>
      </c>
      <c r="Q20" s="2"/>
      <c r="R20" s="2"/>
      <c r="S20" s="3"/>
    </row>
    <row r="21" spans="1:19" ht="24" thickBot="1" x14ac:dyDescent="0.3">
      <c r="A21">
        <v>0.7</v>
      </c>
      <c r="J21">
        <v>20</v>
      </c>
      <c r="K21">
        <v>19</v>
      </c>
      <c r="P21" s="1">
        <v>9012.7999999999993</v>
      </c>
      <c r="Q21" s="2"/>
      <c r="R21" s="2"/>
      <c r="S21" s="3"/>
    </row>
    <row r="22" spans="1:19" ht="24" thickBot="1" x14ac:dyDescent="0.3">
      <c r="A22">
        <v>0.8</v>
      </c>
      <c r="J22">
        <v>21</v>
      </c>
      <c r="K22">
        <v>20</v>
      </c>
      <c r="P22" s="1">
        <v>7069.2</v>
      </c>
      <c r="Q22" s="2"/>
      <c r="R22" s="2"/>
      <c r="S22" s="3"/>
    </row>
    <row r="23" spans="1:19" ht="24" thickBot="1" x14ac:dyDescent="0.3">
      <c r="A23">
        <v>0.9</v>
      </c>
      <c r="J23">
        <v>22</v>
      </c>
      <c r="K23">
        <v>21</v>
      </c>
      <c r="P23" s="1">
        <v>9012.7999999999993</v>
      </c>
      <c r="Q23" s="2"/>
      <c r="R23" s="2"/>
      <c r="S23" s="3"/>
    </row>
    <row r="24" spans="1:19" ht="23.25" x14ac:dyDescent="0.25">
      <c r="A24">
        <v>1</v>
      </c>
      <c r="J24">
        <v>23</v>
      </c>
      <c r="K24">
        <v>22</v>
      </c>
      <c r="P24" s="1">
        <v>9012.7999999999993</v>
      </c>
      <c r="Q24" s="2"/>
      <c r="R24" s="2"/>
      <c r="S24" s="3"/>
    </row>
    <row r="25" spans="1:19" x14ac:dyDescent="0.25">
      <c r="A25">
        <v>1.1000000000000001</v>
      </c>
      <c r="J25">
        <v>24</v>
      </c>
      <c r="K25">
        <v>23</v>
      </c>
    </row>
    <row r="26" spans="1:19" x14ac:dyDescent="0.25">
      <c r="A26">
        <v>1.2</v>
      </c>
      <c r="K26">
        <v>24</v>
      </c>
    </row>
    <row r="27" spans="1:19" x14ac:dyDescent="0.25">
      <c r="A27">
        <v>1.3</v>
      </c>
      <c r="K27">
        <v>25</v>
      </c>
    </row>
    <row r="28" spans="1:19" x14ac:dyDescent="0.25">
      <c r="A28">
        <v>1.4</v>
      </c>
      <c r="K28">
        <v>26</v>
      </c>
    </row>
    <row r="29" spans="1:19" x14ac:dyDescent="0.25">
      <c r="A29">
        <v>1.5</v>
      </c>
      <c r="K29">
        <v>27</v>
      </c>
    </row>
    <row r="30" spans="1:19" x14ac:dyDescent="0.25">
      <c r="A30">
        <v>1.6</v>
      </c>
      <c r="K30">
        <v>28</v>
      </c>
    </row>
    <row r="31" spans="1:19" x14ac:dyDescent="0.25">
      <c r="A31">
        <v>1.7</v>
      </c>
      <c r="K31">
        <v>29</v>
      </c>
    </row>
    <row r="32" spans="1:19" x14ac:dyDescent="0.25">
      <c r="A32">
        <v>1.8</v>
      </c>
      <c r="K32">
        <v>30</v>
      </c>
    </row>
    <row r="33" spans="1:11" x14ac:dyDescent="0.25">
      <c r="A33">
        <v>1.9</v>
      </c>
      <c r="K33">
        <v>31</v>
      </c>
    </row>
    <row r="34" spans="1:11" x14ac:dyDescent="0.25">
      <c r="A34">
        <v>2</v>
      </c>
      <c r="K34">
        <v>32</v>
      </c>
    </row>
    <row r="35" spans="1:11" x14ac:dyDescent="0.25">
      <c r="A35">
        <v>2.1</v>
      </c>
      <c r="K35">
        <v>33</v>
      </c>
    </row>
    <row r="36" spans="1:11" x14ac:dyDescent="0.25">
      <c r="A36">
        <v>2.2000000000000002</v>
      </c>
      <c r="K36">
        <v>34</v>
      </c>
    </row>
    <row r="37" spans="1:11" x14ac:dyDescent="0.25">
      <c r="A37">
        <v>2.2999999999999998</v>
      </c>
      <c r="K37">
        <v>35</v>
      </c>
    </row>
    <row r="38" spans="1:11" x14ac:dyDescent="0.25">
      <c r="A38">
        <v>2.4</v>
      </c>
      <c r="K38">
        <v>36</v>
      </c>
    </row>
    <row r="39" spans="1:11" x14ac:dyDescent="0.25">
      <c r="A39">
        <v>2.5</v>
      </c>
      <c r="K39">
        <v>37</v>
      </c>
    </row>
    <row r="40" spans="1:11" x14ac:dyDescent="0.25">
      <c r="A40">
        <v>2.6</v>
      </c>
      <c r="K40">
        <v>38</v>
      </c>
    </row>
    <row r="41" spans="1:11" x14ac:dyDescent="0.25">
      <c r="A41">
        <v>2.7</v>
      </c>
      <c r="K41">
        <v>39</v>
      </c>
    </row>
    <row r="42" spans="1:11" x14ac:dyDescent="0.25">
      <c r="A42">
        <v>2.8</v>
      </c>
      <c r="K42">
        <v>40</v>
      </c>
    </row>
    <row r="43" spans="1:11" x14ac:dyDescent="0.25">
      <c r="A43">
        <v>2.9</v>
      </c>
      <c r="K43">
        <v>41</v>
      </c>
    </row>
    <row r="44" spans="1:11" x14ac:dyDescent="0.25">
      <c r="A44">
        <v>3</v>
      </c>
      <c r="K44">
        <v>42</v>
      </c>
    </row>
    <row r="45" spans="1:11" x14ac:dyDescent="0.25">
      <c r="A45">
        <v>3.1</v>
      </c>
      <c r="K45">
        <v>43</v>
      </c>
    </row>
    <row r="46" spans="1:11" x14ac:dyDescent="0.25">
      <c r="A46">
        <v>3.2</v>
      </c>
      <c r="K46">
        <v>44</v>
      </c>
    </row>
    <row r="47" spans="1:11" x14ac:dyDescent="0.25">
      <c r="A47">
        <v>3.3</v>
      </c>
      <c r="K47">
        <v>45</v>
      </c>
    </row>
    <row r="48" spans="1:11" x14ac:dyDescent="0.25">
      <c r="A48">
        <v>3.4</v>
      </c>
      <c r="K48">
        <v>46</v>
      </c>
    </row>
    <row r="49" spans="1:11" x14ac:dyDescent="0.25">
      <c r="A49">
        <v>3.5</v>
      </c>
      <c r="K49">
        <v>47</v>
      </c>
    </row>
    <row r="50" spans="1:11" x14ac:dyDescent="0.25">
      <c r="A50">
        <v>3.6</v>
      </c>
      <c r="K50">
        <v>48</v>
      </c>
    </row>
    <row r="51" spans="1:11" x14ac:dyDescent="0.25">
      <c r="A51">
        <v>3.7</v>
      </c>
      <c r="K51">
        <v>49</v>
      </c>
    </row>
    <row r="52" spans="1:11" x14ac:dyDescent="0.25">
      <c r="A52">
        <v>3.8</v>
      </c>
      <c r="K52">
        <v>50</v>
      </c>
    </row>
    <row r="53" spans="1:11" x14ac:dyDescent="0.25">
      <c r="A53">
        <v>3.9</v>
      </c>
      <c r="K53">
        <v>51</v>
      </c>
    </row>
    <row r="54" spans="1:11" x14ac:dyDescent="0.25">
      <c r="A54">
        <v>4</v>
      </c>
      <c r="K54">
        <v>52</v>
      </c>
    </row>
    <row r="55" spans="1:11" x14ac:dyDescent="0.25">
      <c r="A55">
        <v>4.0999999999999996</v>
      </c>
      <c r="K55">
        <v>53</v>
      </c>
    </row>
    <row r="56" spans="1:11" x14ac:dyDescent="0.25">
      <c r="A56">
        <v>4.2</v>
      </c>
      <c r="K56">
        <v>54</v>
      </c>
    </row>
    <row r="57" spans="1:11" x14ac:dyDescent="0.25">
      <c r="A57">
        <v>4.3</v>
      </c>
      <c r="K57">
        <v>55</v>
      </c>
    </row>
    <row r="58" spans="1:11" x14ac:dyDescent="0.25">
      <c r="A58">
        <v>4.4000000000000004</v>
      </c>
      <c r="K58">
        <v>56</v>
      </c>
    </row>
    <row r="59" spans="1:11" x14ac:dyDescent="0.25">
      <c r="A59">
        <v>4.5</v>
      </c>
      <c r="K59">
        <v>57</v>
      </c>
    </row>
    <row r="60" spans="1:11" x14ac:dyDescent="0.25">
      <c r="A60">
        <v>4.5999999999999996</v>
      </c>
      <c r="K60">
        <v>58</v>
      </c>
    </row>
    <row r="61" spans="1:11" x14ac:dyDescent="0.25">
      <c r="A61">
        <v>4.7</v>
      </c>
      <c r="K61">
        <v>59</v>
      </c>
    </row>
    <row r="62" spans="1:11" x14ac:dyDescent="0.25">
      <c r="A62">
        <v>4.8</v>
      </c>
      <c r="K62">
        <v>60</v>
      </c>
    </row>
    <row r="63" spans="1:11" x14ac:dyDescent="0.25">
      <c r="A63">
        <v>4.9000000000000004</v>
      </c>
      <c r="K63">
        <v>61</v>
      </c>
    </row>
    <row r="64" spans="1:11" x14ac:dyDescent="0.25">
      <c r="A64">
        <v>5</v>
      </c>
      <c r="K64">
        <v>62</v>
      </c>
    </row>
    <row r="65" spans="1:11" x14ac:dyDescent="0.25">
      <c r="A65">
        <v>5.0999999999999996</v>
      </c>
      <c r="K65">
        <v>63</v>
      </c>
    </row>
    <row r="66" spans="1:11" x14ac:dyDescent="0.25">
      <c r="A66">
        <v>5.2</v>
      </c>
      <c r="K66">
        <v>64</v>
      </c>
    </row>
    <row r="67" spans="1:11" x14ac:dyDescent="0.25">
      <c r="A67">
        <v>5.3</v>
      </c>
      <c r="K67">
        <v>65</v>
      </c>
    </row>
    <row r="68" spans="1:11" x14ac:dyDescent="0.25">
      <c r="A68">
        <v>5.4</v>
      </c>
      <c r="K68">
        <v>66</v>
      </c>
    </row>
    <row r="69" spans="1:11" x14ac:dyDescent="0.25">
      <c r="A69">
        <v>5.5</v>
      </c>
      <c r="K69">
        <v>67</v>
      </c>
    </row>
    <row r="70" spans="1:11" x14ac:dyDescent="0.25">
      <c r="A70">
        <v>5.6</v>
      </c>
      <c r="K70">
        <v>68</v>
      </c>
    </row>
    <row r="71" spans="1:11" x14ac:dyDescent="0.25">
      <c r="A71">
        <v>5.7</v>
      </c>
      <c r="K71">
        <v>69</v>
      </c>
    </row>
    <row r="72" spans="1:11" x14ac:dyDescent="0.25">
      <c r="A72">
        <v>5.8</v>
      </c>
      <c r="K72">
        <v>70</v>
      </c>
    </row>
    <row r="73" spans="1:11" x14ac:dyDescent="0.25">
      <c r="A73">
        <v>5.9</v>
      </c>
      <c r="K73">
        <v>71</v>
      </c>
    </row>
    <row r="74" spans="1:11" x14ac:dyDescent="0.25">
      <c r="A74">
        <v>6</v>
      </c>
      <c r="K74">
        <v>72</v>
      </c>
    </row>
    <row r="75" spans="1:11" x14ac:dyDescent="0.25">
      <c r="A75">
        <v>6.1</v>
      </c>
      <c r="K75">
        <v>73</v>
      </c>
    </row>
    <row r="76" spans="1:11" x14ac:dyDescent="0.25">
      <c r="A76">
        <v>6.2</v>
      </c>
      <c r="K76">
        <v>74</v>
      </c>
    </row>
    <row r="77" spans="1:11" x14ac:dyDescent="0.25">
      <c r="A77">
        <v>6.3</v>
      </c>
      <c r="K77">
        <v>75</v>
      </c>
    </row>
    <row r="78" spans="1:11" x14ac:dyDescent="0.25">
      <c r="A78">
        <v>6.4</v>
      </c>
      <c r="K78">
        <v>76</v>
      </c>
    </row>
    <row r="79" spans="1:11" x14ac:dyDescent="0.25">
      <c r="A79">
        <v>6.5</v>
      </c>
      <c r="K79">
        <v>77</v>
      </c>
    </row>
    <row r="80" spans="1:11" x14ac:dyDescent="0.25">
      <c r="A80">
        <v>6.6</v>
      </c>
      <c r="K80">
        <v>78</v>
      </c>
    </row>
    <row r="81" spans="1:11" x14ac:dyDescent="0.25">
      <c r="A81">
        <v>6.7</v>
      </c>
      <c r="K81">
        <v>79</v>
      </c>
    </row>
    <row r="82" spans="1:11" x14ac:dyDescent="0.25">
      <c r="A82">
        <v>6.8</v>
      </c>
      <c r="K82">
        <v>80</v>
      </c>
    </row>
    <row r="83" spans="1:11" x14ac:dyDescent="0.25">
      <c r="A83">
        <v>6.9</v>
      </c>
      <c r="K83">
        <v>81</v>
      </c>
    </row>
    <row r="84" spans="1:11" x14ac:dyDescent="0.25">
      <c r="A84">
        <v>7</v>
      </c>
      <c r="K84">
        <v>82</v>
      </c>
    </row>
    <row r="85" spans="1:11" x14ac:dyDescent="0.25">
      <c r="A85">
        <v>7.1</v>
      </c>
      <c r="K85">
        <v>83</v>
      </c>
    </row>
    <row r="86" spans="1:11" x14ac:dyDescent="0.25">
      <c r="A86">
        <v>7.2</v>
      </c>
      <c r="K86">
        <v>84</v>
      </c>
    </row>
    <row r="87" spans="1:11" x14ac:dyDescent="0.25">
      <c r="A87">
        <v>7.3</v>
      </c>
      <c r="K87">
        <v>85</v>
      </c>
    </row>
    <row r="88" spans="1:11" x14ac:dyDescent="0.25">
      <c r="A88">
        <v>7.4</v>
      </c>
      <c r="K88">
        <v>86</v>
      </c>
    </row>
    <row r="89" spans="1:11" x14ac:dyDescent="0.25">
      <c r="A89">
        <v>7.5</v>
      </c>
      <c r="K89">
        <v>87</v>
      </c>
    </row>
    <row r="90" spans="1:11" x14ac:dyDescent="0.25">
      <c r="A90">
        <v>7.6</v>
      </c>
      <c r="K90">
        <v>88</v>
      </c>
    </row>
    <row r="91" spans="1:11" x14ac:dyDescent="0.25">
      <c r="A91">
        <v>7.7</v>
      </c>
      <c r="K91">
        <v>89</v>
      </c>
    </row>
    <row r="92" spans="1:11" x14ac:dyDescent="0.25">
      <c r="A92">
        <v>7.8</v>
      </c>
      <c r="K92">
        <v>90</v>
      </c>
    </row>
    <row r="93" spans="1:11" x14ac:dyDescent="0.25">
      <c r="A93">
        <v>7.9</v>
      </c>
      <c r="K93">
        <v>91</v>
      </c>
    </row>
    <row r="94" spans="1:11" x14ac:dyDescent="0.25">
      <c r="A94">
        <v>8</v>
      </c>
      <c r="K94">
        <v>92</v>
      </c>
    </row>
    <row r="95" spans="1:11" x14ac:dyDescent="0.25">
      <c r="A95">
        <v>8.1</v>
      </c>
      <c r="K95">
        <v>93</v>
      </c>
    </row>
    <row r="96" spans="1:11" x14ac:dyDescent="0.25">
      <c r="A96">
        <v>8.1999999999999993</v>
      </c>
      <c r="K96">
        <v>94</v>
      </c>
    </row>
    <row r="97" spans="1:11" x14ac:dyDescent="0.25">
      <c r="A97">
        <v>8.3000000000000007</v>
      </c>
      <c r="K97">
        <v>95</v>
      </c>
    </row>
    <row r="98" spans="1:11" x14ac:dyDescent="0.25">
      <c r="A98">
        <v>8.4</v>
      </c>
      <c r="K98">
        <v>96</v>
      </c>
    </row>
    <row r="99" spans="1:11" x14ac:dyDescent="0.25">
      <c r="A99">
        <v>8.5</v>
      </c>
      <c r="K99">
        <v>97</v>
      </c>
    </row>
    <row r="100" spans="1:11" x14ac:dyDescent="0.25">
      <c r="A100">
        <v>8.6</v>
      </c>
      <c r="K100">
        <v>98</v>
      </c>
    </row>
    <row r="101" spans="1:11" x14ac:dyDescent="0.25">
      <c r="A101">
        <v>8.6999999999999993</v>
      </c>
      <c r="K101">
        <v>99</v>
      </c>
    </row>
    <row r="102" spans="1:11" x14ac:dyDescent="0.25">
      <c r="A102">
        <v>8.8000000000000007</v>
      </c>
      <c r="K102">
        <v>100</v>
      </c>
    </row>
    <row r="103" spans="1:11" x14ac:dyDescent="0.25">
      <c r="A103">
        <v>8.9</v>
      </c>
      <c r="K103">
        <v>101</v>
      </c>
    </row>
    <row r="104" spans="1:11" x14ac:dyDescent="0.25">
      <c r="A104">
        <v>9</v>
      </c>
      <c r="K104">
        <v>102</v>
      </c>
    </row>
    <row r="105" spans="1:11" x14ac:dyDescent="0.25">
      <c r="A105">
        <v>9.1</v>
      </c>
      <c r="K105">
        <v>103</v>
      </c>
    </row>
    <row r="106" spans="1:11" x14ac:dyDescent="0.25">
      <c r="A106">
        <v>9.1999999999999993</v>
      </c>
      <c r="K106">
        <v>104</v>
      </c>
    </row>
    <row r="107" spans="1:11" x14ac:dyDescent="0.25">
      <c r="A107">
        <v>9.3000000000000007</v>
      </c>
      <c r="K107">
        <v>105</v>
      </c>
    </row>
    <row r="108" spans="1:11" x14ac:dyDescent="0.25">
      <c r="A108">
        <v>9.4</v>
      </c>
      <c r="K108">
        <v>106</v>
      </c>
    </row>
    <row r="109" spans="1:11" x14ac:dyDescent="0.25">
      <c r="A109">
        <v>9.5</v>
      </c>
      <c r="K109">
        <v>107</v>
      </c>
    </row>
    <row r="110" spans="1:11" x14ac:dyDescent="0.25">
      <c r="A110">
        <v>9.6</v>
      </c>
      <c r="K110">
        <v>108</v>
      </c>
    </row>
    <row r="111" spans="1:11" x14ac:dyDescent="0.25">
      <c r="A111">
        <v>9.6999999999999993</v>
      </c>
      <c r="K111">
        <v>109</v>
      </c>
    </row>
    <row r="112" spans="1:11" x14ac:dyDescent="0.25">
      <c r="A112">
        <v>9.8000000000000007</v>
      </c>
      <c r="K112">
        <v>110</v>
      </c>
    </row>
    <row r="113" spans="1:11" x14ac:dyDescent="0.25">
      <c r="A113">
        <v>9.9</v>
      </c>
      <c r="K113">
        <v>111</v>
      </c>
    </row>
    <row r="114" spans="1:11" x14ac:dyDescent="0.25">
      <c r="A114">
        <v>10</v>
      </c>
      <c r="K114">
        <v>112</v>
      </c>
    </row>
    <row r="115" spans="1:11" x14ac:dyDescent="0.25">
      <c r="K115">
        <v>113</v>
      </c>
    </row>
    <row r="116" spans="1:11" x14ac:dyDescent="0.25">
      <c r="K116">
        <v>114</v>
      </c>
    </row>
    <row r="117" spans="1:11" x14ac:dyDescent="0.25">
      <c r="K117">
        <v>115</v>
      </c>
    </row>
    <row r="118" spans="1:11" x14ac:dyDescent="0.25">
      <c r="K118">
        <v>116</v>
      </c>
    </row>
    <row r="119" spans="1:11" x14ac:dyDescent="0.25">
      <c r="K119">
        <v>117</v>
      </c>
    </row>
    <row r="120" spans="1:11" x14ac:dyDescent="0.25">
      <c r="K120">
        <v>118</v>
      </c>
    </row>
    <row r="121" spans="1:11" x14ac:dyDescent="0.25">
      <c r="K121">
        <v>119</v>
      </c>
    </row>
    <row r="122" spans="1:11" x14ac:dyDescent="0.25">
      <c r="K122">
        <v>120</v>
      </c>
    </row>
    <row r="123" spans="1:11" x14ac:dyDescent="0.25">
      <c r="K123">
        <v>121</v>
      </c>
    </row>
    <row r="124" spans="1:11" x14ac:dyDescent="0.25">
      <c r="K124">
        <v>122</v>
      </c>
    </row>
    <row r="125" spans="1:11" x14ac:dyDescent="0.25">
      <c r="K125">
        <v>123</v>
      </c>
    </row>
    <row r="126" spans="1:11" x14ac:dyDescent="0.25">
      <c r="K126">
        <v>124</v>
      </c>
    </row>
    <row r="127" spans="1:11" x14ac:dyDescent="0.25">
      <c r="K127">
        <v>125</v>
      </c>
    </row>
    <row r="128" spans="1:11" x14ac:dyDescent="0.25">
      <c r="K128">
        <v>126</v>
      </c>
    </row>
    <row r="129" spans="11:11" x14ac:dyDescent="0.25">
      <c r="K129">
        <v>127</v>
      </c>
    </row>
    <row r="130" spans="11:11" x14ac:dyDescent="0.25">
      <c r="K130">
        <v>128</v>
      </c>
    </row>
    <row r="131" spans="11:11" x14ac:dyDescent="0.25">
      <c r="K131">
        <v>129</v>
      </c>
    </row>
    <row r="132" spans="11:11" x14ac:dyDescent="0.25">
      <c r="K132">
        <v>130</v>
      </c>
    </row>
    <row r="133" spans="11:11" x14ac:dyDescent="0.25">
      <c r="K133">
        <v>131</v>
      </c>
    </row>
    <row r="134" spans="11:11" x14ac:dyDescent="0.25">
      <c r="K134">
        <v>132</v>
      </c>
    </row>
    <row r="135" spans="11:11" x14ac:dyDescent="0.25">
      <c r="K135">
        <v>133</v>
      </c>
    </row>
    <row r="136" spans="11:11" x14ac:dyDescent="0.25">
      <c r="K136">
        <v>134</v>
      </c>
    </row>
    <row r="137" spans="11:11" x14ac:dyDescent="0.25">
      <c r="K137">
        <v>135</v>
      </c>
    </row>
    <row r="138" spans="11:11" x14ac:dyDescent="0.25">
      <c r="K138">
        <v>136</v>
      </c>
    </row>
    <row r="139" spans="11:11" x14ac:dyDescent="0.25">
      <c r="K139">
        <v>137</v>
      </c>
    </row>
    <row r="140" spans="11:11" x14ac:dyDescent="0.25">
      <c r="K140">
        <v>138</v>
      </c>
    </row>
    <row r="141" spans="11:11" x14ac:dyDescent="0.25">
      <c r="K141">
        <v>139</v>
      </c>
    </row>
    <row r="142" spans="11:11" x14ac:dyDescent="0.25">
      <c r="K142">
        <v>140</v>
      </c>
    </row>
    <row r="143" spans="11:11" x14ac:dyDescent="0.25">
      <c r="K143">
        <v>141</v>
      </c>
    </row>
    <row r="144" spans="11:11" x14ac:dyDescent="0.25">
      <c r="K144">
        <v>142</v>
      </c>
    </row>
    <row r="145" spans="11:11" x14ac:dyDescent="0.25">
      <c r="K145">
        <v>143</v>
      </c>
    </row>
    <row r="146" spans="11:11" x14ac:dyDescent="0.25">
      <c r="K146">
        <v>144</v>
      </c>
    </row>
    <row r="147" spans="11:11" x14ac:dyDescent="0.25">
      <c r="K147">
        <v>145</v>
      </c>
    </row>
    <row r="148" spans="11:11" x14ac:dyDescent="0.25">
      <c r="K148">
        <v>146</v>
      </c>
    </row>
    <row r="149" spans="11:11" x14ac:dyDescent="0.25">
      <c r="K149">
        <v>147</v>
      </c>
    </row>
    <row r="150" spans="11:11" x14ac:dyDescent="0.25">
      <c r="K150">
        <v>148</v>
      </c>
    </row>
    <row r="151" spans="11:11" x14ac:dyDescent="0.25">
      <c r="K151">
        <v>149</v>
      </c>
    </row>
    <row r="152" spans="11:11" x14ac:dyDescent="0.25">
      <c r="K152">
        <v>150</v>
      </c>
    </row>
    <row r="153" spans="11:11" x14ac:dyDescent="0.25">
      <c r="K153">
        <v>151</v>
      </c>
    </row>
    <row r="154" spans="11:11" x14ac:dyDescent="0.25">
      <c r="K154">
        <v>152</v>
      </c>
    </row>
    <row r="155" spans="11:11" x14ac:dyDescent="0.25">
      <c r="K155">
        <v>153</v>
      </c>
    </row>
    <row r="156" spans="11:11" x14ac:dyDescent="0.25">
      <c r="K156">
        <v>154</v>
      </c>
    </row>
    <row r="157" spans="11:11" x14ac:dyDescent="0.25">
      <c r="K157">
        <v>155</v>
      </c>
    </row>
    <row r="158" spans="11:11" x14ac:dyDescent="0.25">
      <c r="K158">
        <v>156</v>
      </c>
    </row>
    <row r="159" spans="11:11" x14ac:dyDescent="0.25">
      <c r="K159">
        <v>157</v>
      </c>
    </row>
    <row r="160" spans="11:11" x14ac:dyDescent="0.25">
      <c r="K160">
        <v>158</v>
      </c>
    </row>
    <row r="161" spans="11:11" x14ac:dyDescent="0.25">
      <c r="K161">
        <v>159</v>
      </c>
    </row>
    <row r="162" spans="11:11" x14ac:dyDescent="0.25">
      <c r="K162">
        <v>160</v>
      </c>
    </row>
    <row r="163" spans="11:11" x14ac:dyDescent="0.25">
      <c r="K163">
        <v>161</v>
      </c>
    </row>
    <row r="164" spans="11:11" x14ac:dyDescent="0.25">
      <c r="K164">
        <v>162</v>
      </c>
    </row>
    <row r="165" spans="11:11" x14ac:dyDescent="0.25">
      <c r="K165">
        <v>163</v>
      </c>
    </row>
    <row r="166" spans="11:11" x14ac:dyDescent="0.25">
      <c r="K166">
        <v>164</v>
      </c>
    </row>
    <row r="167" spans="11:11" x14ac:dyDescent="0.25">
      <c r="K167">
        <v>165</v>
      </c>
    </row>
    <row r="168" spans="11:11" x14ac:dyDescent="0.25">
      <c r="K168">
        <v>166</v>
      </c>
    </row>
    <row r="169" spans="11:11" x14ac:dyDescent="0.25">
      <c r="K169">
        <v>167</v>
      </c>
    </row>
    <row r="170" spans="11:11" x14ac:dyDescent="0.25">
      <c r="K170">
        <v>168</v>
      </c>
    </row>
    <row r="171" spans="11:11" x14ac:dyDescent="0.25">
      <c r="K171">
        <v>169</v>
      </c>
    </row>
    <row r="172" spans="11:11" x14ac:dyDescent="0.25">
      <c r="K172">
        <v>170</v>
      </c>
    </row>
    <row r="173" spans="11:11" x14ac:dyDescent="0.25">
      <c r="K173">
        <v>171</v>
      </c>
    </row>
    <row r="174" spans="11:11" x14ac:dyDescent="0.25">
      <c r="K174">
        <v>172</v>
      </c>
    </row>
    <row r="175" spans="11:11" x14ac:dyDescent="0.25">
      <c r="K175">
        <v>173</v>
      </c>
    </row>
    <row r="176" spans="11:11" x14ac:dyDescent="0.25">
      <c r="K176">
        <v>174</v>
      </c>
    </row>
    <row r="177" spans="11:11" x14ac:dyDescent="0.25">
      <c r="K177">
        <v>175</v>
      </c>
    </row>
    <row r="178" spans="11:11" x14ac:dyDescent="0.25">
      <c r="K178">
        <v>176</v>
      </c>
    </row>
    <row r="179" spans="11:11" x14ac:dyDescent="0.25">
      <c r="K179">
        <v>177</v>
      </c>
    </row>
    <row r="180" spans="11:11" x14ac:dyDescent="0.25">
      <c r="K180">
        <v>178</v>
      </c>
    </row>
    <row r="181" spans="11:11" x14ac:dyDescent="0.25">
      <c r="K181">
        <v>179</v>
      </c>
    </row>
    <row r="182" spans="11:11" x14ac:dyDescent="0.25">
      <c r="K182">
        <v>180</v>
      </c>
    </row>
    <row r="183" spans="11:11" x14ac:dyDescent="0.25">
      <c r="K183">
        <v>181</v>
      </c>
    </row>
    <row r="184" spans="11:11" x14ac:dyDescent="0.25">
      <c r="K184">
        <v>182</v>
      </c>
    </row>
    <row r="185" spans="11:11" x14ac:dyDescent="0.25">
      <c r="K185">
        <v>183</v>
      </c>
    </row>
    <row r="186" spans="11:11" x14ac:dyDescent="0.25">
      <c r="K186">
        <v>184</v>
      </c>
    </row>
    <row r="187" spans="11:11" x14ac:dyDescent="0.25">
      <c r="K187">
        <v>185</v>
      </c>
    </row>
    <row r="188" spans="11:11" x14ac:dyDescent="0.25">
      <c r="K188">
        <v>186</v>
      </c>
    </row>
    <row r="189" spans="11:11" x14ac:dyDescent="0.25">
      <c r="K189">
        <v>187</v>
      </c>
    </row>
    <row r="190" spans="11:11" x14ac:dyDescent="0.25">
      <c r="K190">
        <v>188</v>
      </c>
    </row>
    <row r="191" spans="11:11" x14ac:dyDescent="0.25">
      <c r="K191">
        <v>189</v>
      </c>
    </row>
    <row r="192" spans="11:11" x14ac:dyDescent="0.25">
      <c r="K192">
        <v>190</v>
      </c>
    </row>
    <row r="193" spans="11:11" x14ac:dyDescent="0.25">
      <c r="K193">
        <v>191</v>
      </c>
    </row>
    <row r="194" spans="11:11" x14ac:dyDescent="0.25">
      <c r="K194">
        <v>192</v>
      </c>
    </row>
    <row r="195" spans="11:11" x14ac:dyDescent="0.25">
      <c r="K195">
        <v>193</v>
      </c>
    </row>
    <row r="196" spans="11:11" x14ac:dyDescent="0.25">
      <c r="K196">
        <v>194</v>
      </c>
    </row>
    <row r="197" spans="11:11" x14ac:dyDescent="0.25">
      <c r="K197">
        <v>195</v>
      </c>
    </row>
    <row r="198" spans="11:11" x14ac:dyDescent="0.25">
      <c r="K198">
        <v>196</v>
      </c>
    </row>
    <row r="199" spans="11:11" x14ac:dyDescent="0.25">
      <c r="K199">
        <v>197</v>
      </c>
    </row>
    <row r="200" spans="11:11" x14ac:dyDescent="0.25">
      <c r="K200">
        <v>198</v>
      </c>
    </row>
    <row r="201" spans="11:11" x14ac:dyDescent="0.25">
      <c r="K201">
        <v>199</v>
      </c>
    </row>
    <row r="202" spans="11:11" x14ac:dyDescent="0.25">
      <c r="K202">
        <v>200</v>
      </c>
    </row>
    <row r="203" spans="11:11" x14ac:dyDescent="0.25">
      <c r="K203">
        <v>201</v>
      </c>
    </row>
    <row r="204" spans="11:11" x14ac:dyDescent="0.25">
      <c r="K204">
        <v>202</v>
      </c>
    </row>
    <row r="205" spans="11:11" x14ac:dyDescent="0.25">
      <c r="K205">
        <v>203</v>
      </c>
    </row>
    <row r="206" spans="11:11" x14ac:dyDescent="0.25">
      <c r="K206">
        <v>204</v>
      </c>
    </row>
    <row r="207" spans="11:11" x14ac:dyDescent="0.25">
      <c r="K207">
        <v>205</v>
      </c>
    </row>
    <row r="208" spans="11:11" x14ac:dyDescent="0.25">
      <c r="K208">
        <v>206</v>
      </c>
    </row>
    <row r="209" spans="11:11" x14ac:dyDescent="0.25">
      <c r="K209">
        <v>207</v>
      </c>
    </row>
    <row r="210" spans="11:11" x14ac:dyDescent="0.25">
      <c r="K210">
        <v>208</v>
      </c>
    </row>
    <row r="211" spans="11:11" x14ac:dyDescent="0.25">
      <c r="K211">
        <v>209</v>
      </c>
    </row>
    <row r="212" spans="11:11" x14ac:dyDescent="0.25">
      <c r="K212">
        <v>210</v>
      </c>
    </row>
    <row r="213" spans="11:11" x14ac:dyDescent="0.25">
      <c r="K213">
        <v>211</v>
      </c>
    </row>
    <row r="214" spans="11:11" x14ac:dyDescent="0.25">
      <c r="K214">
        <v>212</v>
      </c>
    </row>
    <row r="215" spans="11:11" x14ac:dyDescent="0.25">
      <c r="K215">
        <v>213</v>
      </c>
    </row>
    <row r="216" spans="11:11" x14ac:dyDescent="0.25">
      <c r="K216">
        <v>214</v>
      </c>
    </row>
    <row r="217" spans="11:11" x14ac:dyDescent="0.25">
      <c r="K217">
        <v>215</v>
      </c>
    </row>
    <row r="218" spans="11:11" x14ac:dyDescent="0.25">
      <c r="K218">
        <v>216</v>
      </c>
    </row>
    <row r="219" spans="11:11" x14ac:dyDescent="0.25">
      <c r="K219">
        <v>217</v>
      </c>
    </row>
    <row r="220" spans="11:11" x14ac:dyDescent="0.25">
      <c r="K220">
        <v>218</v>
      </c>
    </row>
    <row r="221" spans="11:11" x14ac:dyDescent="0.25">
      <c r="K221">
        <v>219</v>
      </c>
    </row>
    <row r="222" spans="11:11" x14ac:dyDescent="0.25">
      <c r="K222">
        <v>220</v>
      </c>
    </row>
    <row r="223" spans="11:11" x14ac:dyDescent="0.25">
      <c r="K223">
        <v>221</v>
      </c>
    </row>
    <row r="224" spans="11:11" x14ac:dyDescent="0.25">
      <c r="K224">
        <v>222</v>
      </c>
    </row>
    <row r="225" spans="11:11" x14ac:dyDescent="0.25">
      <c r="K225">
        <v>223</v>
      </c>
    </row>
    <row r="226" spans="11:11" x14ac:dyDescent="0.25">
      <c r="K226">
        <v>224</v>
      </c>
    </row>
    <row r="227" spans="11:11" x14ac:dyDescent="0.25">
      <c r="K227">
        <v>225</v>
      </c>
    </row>
    <row r="228" spans="11:11" x14ac:dyDescent="0.25">
      <c r="K228">
        <v>226</v>
      </c>
    </row>
    <row r="229" spans="11:11" x14ac:dyDescent="0.25">
      <c r="K229">
        <v>227</v>
      </c>
    </row>
    <row r="230" spans="11:11" x14ac:dyDescent="0.25">
      <c r="K230">
        <v>228</v>
      </c>
    </row>
    <row r="231" spans="11:11" x14ac:dyDescent="0.25">
      <c r="K231">
        <v>229</v>
      </c>
    </row>
    <row r="232" spans="11:11" x14ac:dyDescent="0.25">
      <c r="K232">
        <v>230</v>
      </c>
    </row>
    <row r="233" spans="11:11" x14ac:dyDescent="0.25">
      <c r="K233">
        <v>231</v>
      </c>
    </row>
    <row r="234" spans="11:11" x14ac:dyDescent="0.25">
      <c r="K234">
        <v>232</v>
      </c>
    </row>
    <row r="235" spans="11:11" x14ac:dyDescent="0.25">
      <c r="K235">
        <v>233</v>
      </c>
    </row>
    <row r="236" spans="11:11" x14ac:dyDescent="0.25">
      <c r="K236">
        <v>234</v>
      </c>
    </row>
    <row r="237" spans="11:11" x14ac:dyDescent="0.25">
      <c r="K237">
        <v>235</v>
      </c>
    </row>
    <row r="238" spans="11:11" x14ac:dyDescent="0.25">
      <c r="K238">
        <v>236</v>
      </c>
    </row>
    <row r="239" spans="11:11" x14ac:dyDescent="0.25">
      <c r="K239">
        <v>237</v>
      </c>
    </row>
    <row r="240" spans="11:11" x14ac:dyDescent="0.25">
      <c r="K240">
        <v>238</v>
      </c>
    </row>
    <row r="241" spans="11:11" x14ac:dyDescent="0.25">
      <c r="K241">
        <v>239</v>
      </c>
    </row>
    <row r="242" spans="11:11" x14ac:dyDescent="0.25">
      <c r="K242">
        <v>240</v>
      </c>
    </row>
    <row r="243" spans="11:11" x14ac:dyDescent="0.25">
      <c r="K243">
        <v>241</v>
      </c>
    </row>
    <row r="244" spans="11:11" x14ac:dyDescent="0.25">
      <c r="K244">
        <v>242</v>
      </c>
    </row>
    <row r="245" spans="11:11" x14ac:dyDescent="0.25">
      <c r="K245">
        <v>243</v>
      </c>
    </row>
    <row r="246" spans="11:11" x14ac:dyDescent="0.25">
      <c r="K246">
        <v>244</v>
      </c>
    </row>
    <row r="247" spans="11:11" x14ac:dyDescent="0.25">
      <c r="K247">
        <v>245</v>
      </c>
    </row>
    <row r="248" spans="11:11" x14ac:dyDescent="0.25">
      <c r="K248">
        <v>246</v>
      </c>
    </row>
    <row r="249" spans="11:11" x14ac:dyDescent="0.25">
      <c r="K249">
        <v>247</v>
      </c>
    </row>
    <row r="250" spans="11:11" x14ac:dyDescent="0.25">
      <c r="K250">
        <v>248</v>
      </c>
    </row>
    <row r="251" spans="11:11" x14ac:dyDescent="0.25">
      <c r="K251">
        <v>249</v>
      </c>
    </row>
    <row r="252" spans="11:11" x14ac:dyDescent="0.25">
      <c r="K252">
        <v>250</v>
      </c>
    </row>
    <row r="253" spans="11:11" x14ac:dyDescent="0.25">
      <c r="K253">
        <v>251</v>
      </c>
    </row>
    <row r="254" spans="11:11" x14ac:dyDescent="0.25">
      <c r="K254">
        <v>252</v>
      </c>
    </row>
    <row r="255" spans="11:11" x14ac:dyDescent="0.25">
      <c r="K255">
        <v>253</v>
      </c>
    </row>
    <row r="256" spans="11:11" x14ac:dyDescent="0.25">
      <c r="K256">
        <v>254</v>
      </c>
    </row>
    <row r="257" spans="11:11" x14ac:dyDescent="0.25">
      <c r="K257">
        <v>255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Vysvětlivky</vt:lpstr>
      <vt:lpstr>A</vt:lpstr>
      <vt:lpstr>B</vt:lpstr>
      <vt:lpstr>C</vt:lpstr>
      <vt:lpstr>Výpočet dotace</vt:lpstr>
      <vt:lpstr>data</vt:lpstr>
      <vt:lpstr>A!Oblast_tisku</vt:lpstr>
      <vt:lpstr>B!Oblast_tisku</vt:lpstr>
      <vt:lpstr>'C'!Oblast_tisku</vt:lpstr>
      <vt:lpstr>'Výpočet dotace'!Oblast_tisku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BRABENEC Pavel, Mgr.</dc:creator>
  <cp:lastModifiedBy>Nekvindová Aneta</cp:lastModifiedBy>
  <cp:lastPrinted>2023-04-18T13:30:42Z</cp:lastPrinted>
  <dcterms:created xsi:type="dcterms:W3CDTF">2023-01-24T09:26:38Z</dcterms:created>
  <dcterms:modified xsi:type="dcterms:W3CDTF">2023-05-31T08:26:21Z</dcterms:modified>
</cp:coreProperties>
</file>