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recekp\OneDrive - Ministerstvo školství, mládeže a tělovýchovy\Rozpočet\Veřejné výdaje k HDP\2024\"/>
    </mc:Choice>
  </mc:AlternateContent>
  <xr:revisionPtr revIDLastSave="0" documentId="8_{B489907A-F229-4BFD-8B6A-E1B03C56818C}" xr6:coauthVersionLast="47" xr6:coauthVersionMax="47" xr10:uidLastSave="{00000000-0000-0000-0000-000000000000}"/>
  <bookViews>
    <workbookView xWindow="16080" yWindow="4515" windowWidth="29040" windowHeight="15990" tabRatio="811" xr2:uid="{00000000-000D-0000-FFFF-FFFF00000000}"/>
  </bookViews>
  <sheets>
    <sheet name="Obsah" sheetId="1" r:id="rId1"/>
    <sheet name="A1" sheetId="10" r:id="rId2"/>
    <sheet name="A2" sheetId="11" r:id="rId3"/>
    <sheet name="A3" sheetId="12" r:id="rId4"/>
    <sheet name="A4" sheetId="13" r:id="rId5"/>
    <sheet name="A5" sheetId="14" r:id="rId6"/>
    <sheet name="B" sheetId="17" state="hidden" r:id="rId7"/>
    <sheet name="A6" sheetId="15" r:id="rId8"/>
    <sheet name="Komentáře" sheetId="18" r:id="rId9"/>
    <sheet name="KNIHOVNA" sheetId="19" r:id="rId10"/>
  </sheets>
  <externalReferences>
    <externalReference r:id="rId11"/>
    <externalReference r:id="rId12"/>
  </externalReferences>
  <definedNames>
    <definedName name="A">[1]Úvod!$D$25</definedName>
    <definedName name="Datova_oblast" localSheetId="1">'A1'!$J$14:$R$23</definedName>
    <definedName name="Datova_oblast" localSheetId="2">'A2'!$J$16:$R$24</definedName>
    <definedName name="Datova_oblast" localSheetId="3">'A3'!$J$14:$R$14</definedName>
    <definedName name="Datova_oblast" localSheetId="4">'A4'!$J$14:$R$14</definedName>
    <definedName name="Datova_oblast" localSheetId="5">'A5'!$J$15:$R$29</definedName>
    <definedName name="Datova_oblast" localSheetId="7">'A6'!$J$14:$R$28</definedName>
    <definedName name="Datova_oblast">#REF!</definedName>
    <definedName name="_xlnm.Print_Titles" localSheetId="0">Obsah!$2:$4</definedName>
    <definedName name="_xlnm.Print_Area" localSheetId="1">'A1'!$D$3:$R$28</definedName>
    <definedName name="_xlnm.Print_Area" localSheetId="2">'A2'!$D$3:$R$32</definedName>
    <definedName name="_xlnm.Print_Area" localSheetId="3">'A3'!$D$3:$R$23</definedName>
    <definedName name="_xlnm.Print_Area" localSheetId="4">'A4'!$D$3:$R$23</definedName>
    <definedName name="_xlnm.Print_Area" localSheetId="5">'A5'!$D$3:$X$59</definedName>
    <definedName name="_xlnm.Print_Area" localSheetId="7">'A6'!$D$3:$R$51</definedName>
    <definedName name="_xlnm.Print_Area" localSheetId="8">Komentáře!$C$5:$C$100</definedName>
    <definedName name="_xlnm.Print_Area" localSheetId="0">Obsah!$C$2:$G$21</definedName>
    <definedName name="Tabulka_114">[2]Vzory!#REF!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8" i="11" l="1"/>
  <c r="V28" i="11" s="1"/>
  <c r="W28" i="11" s="1"/>
  <c r="X28" i="11" s="1"/>
  <c r="S28" i="11"/>
  <c r="R28" i="11" s="1"/>
  <c r="Q28" i="11" s="1"/>
  <c r="P28" i="11" s="1"/>
  <c r="O28" i="11" s="1"/>
  <c r="T15" i="11"/>
  <c r="S15" i="11" l="1"/>
  <c r="R15" i="11"/>
  <c r="Q15" i="11"/>
  <c r="N28" i="11"/>
  <c r="N15" i="11" s="1"/>
  <c r="O15" i="11"/>
  <c r="P15" i="11"/>
  <c r="M28" i="11" l="1"/>
  <c r="M15" i="11" s="1"/>
  <c r="L28" i="11" l="1"/>
  <c r="L15" i="11" s="1"/>
  <c r="K28" i="11"/>
  <c r="J28" i="11"/>
  <c r="J15" i="11" s="1"/>
  <c r="K15" i="11"/>
  <c r="D29" i="11" l="1"/>
  <c r="X15" i="10"/>
  <c r="W15" i="10"/>
  <c r="X15" i="14" l="1"/>
  <c r="X44" i="14" s="1"/>
  <c r="X19" i="13"/>
  <c r="X16" i="13"/>
  <c r="X19" i="12"/>
  <c r="X16" i="12"/>
  <c r="X23" i="10"/>
  <c r="X17" i="12" l="1"/>
  <c r="X17" i="13"/>
  <c r="X14" i="14"/>
  <c r="X37" i="14"/>
  <c r="X38" i="14"/>
  <c r="X31" i="14"/>
  <c r="X39" i="14"/>
  <c r="X32" i="14"/>
  <c r="X40" i="14"/>
  <c r="X33" i="14"/>
  <c r="X41" i="14"/>
  <c r="X34" i="14"/>
  <c r="X42" i="14"/>
  <c r="X35" i="14"/>
  <c r="X43" i="14"/>
  <c r="X36" i="14"/>
  <c r="W15" i="14" l="1"/>
  <c r="W44" i="14" l="1"/>
  <c r="W16" i="12"/>
  <c r="W36" i="14" l="1"/>
  <c r="W37" i="14"/>
  <c r="W38" i="14"/>
  <c r="W31" i="14"/>
  <c r="W39" i="14"/>
  <c r="W40" i="14"/>
  <c r="W35" i="14"/>
  <c r="W33" i="14"/>
  <c r="W41" i="14"/>
  <c r="W32" i="14"/>
  <c r="W34" i="14"/>
  <c r="W42" i="14"/>
  <c r="W43" i="14"/>
  <c r="W19" i="13"/>
  <c r="W16" i="13"/>
  <c r="W19" i="12"/>
  <c r="W23" i="10"/>
  <c r="W17" i="12" l="1"/>
  <c r="W17" i="13"/>
  <c r="W14" i="14"/>
  <c r="J15" i="14"/>
  <c r="V15" i="14"/>
  <c r="V44" i="14" l="1"/>
  <c r="V31" i="14" l="1"/>
  <c r="V39" i="14"/>
  <c r="V32" i="14"/>
  <c r="V40" i="14"/>
  <c r="V38" i="14"/>
  <c r="V33" i="14"/>
  <c r="V41" i="14"/>
  <c r="V42" i="14"/>
  <c r="V37" i="14"/>
  <c r="V34" i="14"/>
  <c r="V35" i="14"/>
  <c r="V43" i="14"/>
  <c r="V36" i="14"/>
  <c r="V19" i="13" l="1"/>
  <c r="V16" i="13"/>
  <c r="V19" i="12"/>
  <c r="V16" i="12"/>
  <c r="V15" i="10" l="1"/>
  <c r="U28" i="15"/>
  <c r="U19" i="15"/>
  <c r="V14" i="14" l="1"/>
  <c r="V23" i="10"/>
  <c r="V21" i="15"/>
  <c r="V28" i="15"/>
  <c r="V20" i="15"/>
  <c r="V16" i="15"/>
  <c r="V15" i="15"/>
  <c r="V27" i="15"/>
  <c r="V19" i="15"/>
  <c r="V26" i="15"/>
  <c r="V18" i="15"/>
  <c r="V25" i="15"/>
  <c r="V17" i="15"/>
  <c r="V24" i="15"/>
  <c r="V23" i="15"/>
  <c r="V22" i="15"/>
  <c r="V18" i="11"/>
  <c r="V21" i="11"/>
  <c r="V17" i="11"/>
  <c r="V22" i="11"/>
  <c r="V23" i="11"/>
  <c r="V19" i="11"/>
  <c r="V15" i="11"/>
  <c r="V20" i="11"/>
  <c r="U21" i="15"/>
  <c r="U22" i="15"/>
  <c r="U15" i="15"/>
  <c r="U23" i="15"/>
  <c r="U16" i="15"/>
  <c r="U24" i="15"/>
  <c r="U17" i="15"/>
  <c r="U25" i="15"/>
  <c r="U18" i="15"/>
  <c r="U26" i="15"/>
  <c r="U20" i="15"/>
  <c r="V17" i="13"/>
  <c r="V17" i="12"/>
  <c r="U27" i="15"/>
  <c r="U17" i="13"/>
  <c r="U16" i="13"/>
  <c r="T15" i="14"/>
  <c r="T16" i="12"/>
  <c r="U19" i="13"/>
  <c r="U15" i="10"/>
  <c r="U23" i="10" s="1"/>
  <c r="X23" i="11" l="1"/>
  <c r="X22" i="11"/>
  <c r="X21" i="11"/>
  <c r="X20" i="11"/>
  <c r="X19" i="11"/>
  <c r="X17" i="11"/>
  <c r="X16" i="11" s="1"/>
  <c r="X18" i="11"/>
  <c r="X28" i="15"/>
  <c r="X20" i="15"/>
  <c r="X25" i="15"/>
  <c r="X23" i="15"/>
  <c r="X22" i="15"/>
  <c r="X27" i="15"/>
  <c r="X19" i="15"/>
  <c r="X26" i="15"/>
  <c r="X18" i="15"/>
  <c r="X17" i="15"/>
  <c r="X15" i="15"/>
  <c r="X24" i="15"/>
  <c r="X16" i="15"/>
  <c r="X15" i="11"/>
  <c r="X21" i="15"/>
  <c r="U14" i="15"/>
  <c r="U40" i="15" s="1"/>
  <c r="V43" i="15"/>
  <c r="V16" i="11"/>
  <c r="V14" i="15"/>
  <c r="V34" i="15" s="1"/>
  <c r="W23" i="11"/>
  <c r="W28" i="15"/>
  <c r="W27" i="15"/>
  <c r="W26" i="15"/>
  <c r="W25" i="15"/>
  <c r="W24" i="15"/>
  <c r="W23" i="15"/>
  <c r="W22" i="15"/>
  <c r="W19" i="15"/>
  <c r="W17" i="15"/>
  <c r="W15" i="15"/>
  <c r="W21" i="15"/>
  <c r="W20" i="15"/>
  <c r="W18" i="15"/>
  <c r="W16" i="15"/>
  <c r="W15" i="11"/>
  <c r="W19" i="11"/>
  <c r="W17" i="11"/>
  <c r="W22" i="11"/>
  <c r="W18" i="11"/>
  <c r="W20" i="11"/>
  <c r="W21" i="11"/>
  <c r="U15" i="14"/>
  <c r="U14" i="14" s="1"/>
  <c r="U19" i="12"/>
  <c r="U17" i="12"/>
  <c r="U16" i="12"/>
  <c r="P19" i="11"/>
  <c r="M18" i="11"/>
  <c r="S15" i="14"/>
  <c r="S44" i="14" s="1"/>
  <c r="T19" i="13"/>
  <c r="T16" i="13"/>
  <c r="T19" i="12"/>
  <c r="T15" i="10"/>
  <c r="E27" i="10"/>
  <c r="A28" i="10" s="1"/>
  <c r="E28" i="10"/>
  <c r="S30" i="11"/>
  <c r="S41" i="14"/>
  <c r="S33" i="14"/>
  <c r="S19" i="13"/>
  <c r="S16" i="13"/>
  <c r="S19" i="12"/>
  <c r="S16" i="12"/>
  <c r="S15" i="10"/>
  <c r="S23" i="10" s="1"/>
  <c r="R15" i="10"/>
  <c r="R17" i="13"/>
  <c r="O18" i="11"/>
  <c r="O19" i="11"/>
  <c r="O20" i="11"/>
  <c r="O21" i="11"/>
  <c r="K15" i="10"/>
  <c r="K14" i="14" s="1"/>
  <c r="L15" i="10"/>
  <c r="L17" i="12" s="1"/>
  <c r="M15" i="10"/>
  <c r="M23" i="10" s="1"/>
  <c r="N15" i="10"/>
  <c r="O15" i="10"/>
  <c r="O17" i="12" s="1"/>
  <c r="P15" i="10"/>
  <c r="P17" i="13" s="1"/>
  <c r="Q15" i="10"/>
  <c r="Q17" i="13" s="1"/>
  <c r="J15" i="10"/>
  <c r="J17" i="13" s="1"/>
  <c r="E46" i="15"/>
  <c r="E47" i="15"/>
  <c r="E48" i="15"/>
  <c r="E49" i="15"/>
  <c r="A49" i="15"/>
  <c r="E50" i="15"/>
  <c r="E51" i="15"/>
  <c r="E52" i="15"/>
  <c r="E53" i="15"/>
  <c r="E54" i="15"/>
  <c r="E55" i="15"/>
  <c r="E56" i="15"/>
  <c r="E57" i="15"/>
  <c r="E58" i="15"/>
  <c r="E45" i="15"/>
  <c r="E53" i="14"/>
  <c r="E54" i="14"/>
  <c r="E55" i="14"/>
  <c r="E56" i="14"/>
  <c r="E57" i="14"/>
  <c r="E58" i="14"/>
  <c r="E59" i="14"/>
  <c r="E47" i="14"/>
  <c r="E48" i="14"/>
  <c r="A48" i="14" s="1"/>
  <c r="E49" i="14"/>
  <c r="A49" i="14"/>
  <c r="E50" i="14"/>
  <c r="E51" i="14"/>
  <c r="A51" i="14" s="1"/>
  <c r="E52" i="14"/>
  <c r="A52" i="14"/>
  <c r="E46" i="14"/>
  <c r="A46" i="14" s="1"/>
  <c r="D8" i="18"/>
  <c r="E32" i="11"/>
  <c r="A33" i="11" s="1"/>
  <c r="E31" i="11"/>
  <c r="A32" i="11" s="1"/>
  <c r="E30" i="11"/>
  <c r="A31" i="11" s="1"/>
  <c r="E26" i="10"/>
  <c r="O15" i="15"/>
  <c r="O16" i="15"/>
  <c r="O17" i="15"/>
  <c r="O18" i="15"/>
  <c r="O19" i="15"/>
  <c r="N20" i="15"/>
  <c r="O20" i="15"/>
  <c r="O21" i="15"/>
  <c r="O22" i="15"/>
  <c r="O23" i="15"/>
  <c r="O24" i="15"/>
  <c r="O25" i="15"/>
  <c r="O26" i="15"/>
  <c r="O27" i="15"/>
  <c r="N28" i="15"/>
  <c r="O28" i="15"/>
  <c r="K19" i="13"/>
  <c r="L19" i="13"/>
  <c r="M19" i="13"/>
  <c r="N19" i="13"/>
  <c r="O19" i="13"/>
  <c r="P19" i="13"/>
  <c r="Q19" i="13"/>
  <c r="R19" i="13"/>
  <c r="J19" i="13"/>
  <c r="K16" i="13"/>
  <c r="L16" i="13"/>
  <c r="M16" i="13"/>
  <c r="N16" i="13"/>
  <c r="O16" i="13"/>
  <c r="P16" i="13"/>
  <c r="Q16" i="13"/>
  <c r="R16" i="13"/>
  <c r="J16" i="13"/>
  <c r="K19" i="12"/>
  <c r="L19" i="12"/>
  <c r="M19" i="12"/>
  <c r="N19" i="12"/>
  <c r="O19" i="12"/>
  <c r="P19" i="12"/>
  <c r="Q19" i="12"/>
  <c r="R19" i="12"/>
  <c r="J19" i="12"/>
  <c r="K16" i="12"/>
  <c r="L16" i="12"/>
  <c r="M16" i="12"/>
  <c r="N16" i="12"/>
  <c r="O16" i="12"/>
  <c r="P16" i="12"/>
  <c r="Q16" i="12"/>
  <c r="R16" i="12"/>
  <c r="J16" i="12"/>
  <c r="O17" i="11"/>
  <c r="P17" i="11"/>
  <c r="M22" i="11"/>
  <c r="O22" i="11"/>
  <c r="O23" i="11"/>
  <c r="J32" i="14"/>
  <c r="R15" i="14"/>
  <c r="R37" i="14" s="1"/>
  <c r="Q15" i="14"/>
  <c r="Q32" i="14" s="1"/>
  <c r="P15" i="14"/>
  <c r="P32" i="14" s="1"/>
  <c r="O15" i="14"/>
  <c r="O32" i="14" s="1"/>
  <c r="O14" i="14"/>
  <c r="N15" i="14"/>
  <c r="N32" i="14" s="1"/>
  <c r="M15" i="14"/>
  <c r="M14" i="14" s="1"/>
  <c r="L15" i="14"/>
  <c r="L32" i="14" s="1"/>
  <c r="L14" i="14"/>
  <c r="K15" i="14"/>
  <c r="K32" i="14" s="1"/>
  <c r="N17" i="12"/>
  <c r="E20" i="1"/>
  <c r="E18" i="1"/>
  <c r="E16" i="1"/>
  <c r="E14" i="1"/>
  <c r="E12" i="1"/>
  <c r="E10" i="1"/>
  <c r="E8" i="1"/>
  <c r="A1" i="10"/>
  <c r="A22" i="10"/>
  <c r="A21" i="10"/>
  <c r="D1" i="10"/>
  <c r="C1" i="10" s="1"/>
  <c r="E1" i="10" s="1"/>
  <c r="A6" i="10"/>
  <c r="A7" i="10"/>
  <c r="D25" i="10"/>
  <c r="A26" i="10" s="1"/>
  <c r="A27" i="10"/>
  <c r="A1" i="11"/>
  <c r="D1" i="11"/>
  <c r="C1" i="11" s="1"/>
  <c r="E1" i="11" s="1"/>
  <c r="A6" i="11"/>
  <c r="A7" i="11"/>
  <c r="A1" i="12"/>
  <c r="A14" i="12"/>
  <c r="D1" i="12"/>
  <c r="C1" i="12" s="1"/>
  <c r="E1" i="12" s="1"/>
  <c r="A6" i="12"/>
  <c r="A7" i="12"/>
  <c r="D21" i="12"/>
  <c r="A22" i="12"/>
  <c r="A23" i="12"/>
  <c r="A1" i="13"/>
  <c r="A14" i="13"/>
  <c r="D1" i="13"/>
  <c r="C1" i="13" s="1"/>
  <c r="E1" i="13" s="1"/>
  <c r="A6" i="13"/>
  <c r="A7" i="13"/>
  <c r="A22" i="13"/>
  <c r="A23" i="13"/>
  <c r="A1" i="14"/>
  <c r="A27" i="14" s="1"/>
  <c r="D1" i="14"/>
  <c r="C1" i="14" s="1"/>
  <c r="E1" i="14" s="1"/>
  <c r="A6" i="14"/>
  <c r="A7" i="14"/>
  <c r="O8" i="17"/>
  <c r="O9" i="17"/>
  <c r="O10" i="17"/>
  <c r="O11" i="17"/>
  <c r="O12" i="17"/>
  <c r="O13" i="17"/>
  <c r="O14" i="17"/>
  <c r="O28" i="17"/>
  <c r="H80" i="17"/>
  <c r="O41" i="17"/>
  <c r="O42" i="17"/>
  <c r="O15" i="17"/>
  <c r="O21" i="17"/>
  <c r="O16" i="17"/>
  <c r="O20" i="17"/>
  <c r="O34" i="17"/>
  <c r="H81" i="17"/>
  <c r="H82" i="17"/>
  <c r="O17" i="17"/>
  <c r="O19" i="17"/>
  <c r="O18" i="17"/>
  <c r="O26" i="17"/>
  <c r="O27" i="17"/>
  <c r="O23" i="17"/>
  <c r="O24" i="17"/>
  <c r="O25" i="17"/>
  <c r="O30" i="17"/>
  <c r="O32" i="17"/>
  <c r="O67" i="17"/>
  <c r="O35" i="17"/>
  <c r="O36" i="17"/>
  <c r="O37" i="17"/>
  <c r="O38" i="17"/>
  <c r="O39" i="17"/>
  <c r="O40" i="17"/>
  <c r="H83" i="17"/>
  <c r="H84" i="17"/>
  <c r="O43" i="17"/>
  <c r="O44" i="17"/>
  <c r="O45" i="17"/>
  <c r="O22" i="17"/>
  <c r="O29" i="17"/>
  <c r="O31" i="17"/>
  <c r="O33" i="17"/>
  <c r="O46" i="17"/>
  <c r="O47" i="17"/>
  <c r="O48" i="17"/>
  <c r="O49" i="17"/>
  <c r="O50" i="17"/>
  <c r="O52" i="17"/>
  <c r="O53" i="17"/>
  <c r="O55" i="17"/>
  <c r="O56" i="17"/>
  <c r="O57" i="17"/>
  <c r="O70" i="17"/>
  <c r="O72" i="17"/>
  <c r="O75" i="17"/>
  <c r="O76" i="17"/>
  <c r="O59" i="17"/>
  <c r="O63" i="17"/>
  <c r="D45" i="14"/>
  <c r="A47" i="14"/>
  <c r="A50" i="14"/>
  <c r="A1" i="15"/>
  <c r="D1" i="15"/>
  <c r="C1" i="15" s="1"/>
  <c r="E1" i="15" s="1"/>
  <c r="A6" i="15"/>
  <c r="A7" i="15"/>
  <c r="D44" i="15"/>
  <c r="A45" i="15"/>
  <c r="A46" i="15"/>
  <c r="A47" i="15"/>
  <c r="A48" i="15"/>
  <c r="A50" i="15"/>
  <c r="A51" i="15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O60" i="17"/>
  <c r="P60" i="17"/>
  <c r="O61" i="17"/>
  <c r="P61" i="17"/>
  <c r="P62" i="17"/>
  <c r="P63" i="17"/>
  <c r="P64" i="17"/>
  <c r="P65" i="17"/>
  <c r="O66" i="17"/>
  <c r="P66" i="17"/>
  <c r="P67" i="17"/>
  <c r="P68" i="17"/>
  <c r="O69" i="17"/>
  <c r="P69" i="17"/>
  <c r="P70" i="17"/>
  <c r="P71" i="17"/>
  <c r="P72" i="17"/>
  <c r="P73" i="17"/>
  <c r="P74" i="17"/>
  <c r="P75" i="17"/>
  <c r="P76" i="17"/>
  <c r="P77" i="17"/>
  <c r="F85" i="17"/>
  <c r="H85" i="17" s="1"/>
  <c r="H86" i="17" s="1"/>
  <c r="M87" i="17"/>
  <c r="M93" i="17"/>
  <c r="D5" i="18"/>
  <c r="D6" i="18"/>
  <c r="D7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57" i="18"/>
  <c r="D58" i="18"/>
  <c r="D59" i="18"/>
  <c r="D60" i="18"/>
  <c r="D61" i="18"/>
  <c r="D62" i="18"/>
  <c r="D63" i="18"/>
  <c r="D64" i="18"/>
  <c r="D65" i="18"/>
  <c r="D66" i="18"/>
  <c r="D67" i="18"/>
  <c r="D68" i="18"/>
  <c r="D69" i="18"/>
  <c r="D70" i="18"/>
  <c r="D71" i="18"/>
  <c r="D72" i="18"/>
  <c r="D73" i="18"/>
  <c r="D74" i="18"/>
  <c r="D75" i="18"/>
  <c r="D76" i="18"/>
  <c r="D77" i="18"/>
  <c r="D78" i="18"/>
  <c r="D79" i="18"/>
  <c r="D80" i="18"/>
  <c r="D81" i="18"/>
  <c r="D82" i="18"/>
  <c r="D83" i="18"/>
  <c r="D84" i="18"/>
  <c r="D85" i="18"/>
  <c r="D86" i="18"/>
  <c r="D87" i="18"/>
  <c r="D88" i="18"/>
  <c r="D89" i="18"/>
  <c r="D90" i="18"/>
  <c r="D91" i="18"/>
  <c r="D92" i="18"/>
  <c r="D93" i="18"/>
  <c r="D94" i="18"/>
  <c r="D95" i="18"/>
  <c r="D96" i="18"/>
  <c r="D97" i="18"/>
  <c r="D98" i="18"/>
  <c r="D99" i="18"/>
  <c r="D100" i="18"/>
  <c r="A26" i="14"/>
  <c r="A17" i="14"/>
  <c r="A24" i="14"/>
  <c r="A28" i="14"/>
  <c r="A29" i="14"/>
  <c r="Q23" i="10"/>
  <c r="N23" i="10"/>
  <c r="N14" i="14"/>
  <c r="L17" i="13"/>
  <c r="R14" i="14"/>
  <c r="O17" i="13"/>
  <c r="O23" i="10"/>
  <c r="N17" i="13"/>
  <c r="M17" i="13"/>
  <c r="A14" i="10"/>
  <c r="A16" i="10"/>
  <c r="S34" i="14"/>
  <c r="S38" i="14"/>
  <c r="S42" i="14"/>
  <c r="S31" i="14"/>
  <c r="S35" i="14"/>
  <c r="S39" i="14"/>
  <c r="S43" i="14"/>
  <c r="S32" i="14"/>
  <c r="S36" i="14"/>
  <c r="S40" i="14"/>
  <c r="R17" i="12"/>
  <c r="J23" i="10"/>
  <c r="R23" i="10"/>
  <c r="M17" i="12"/>
  <c r="P17" i="12"/>
  <c r="K23" i="10"/>
  <c r="K17" i="12"/>
  <c r="R44" i="14"/>
  <c r="T36" i="14"/>
  <c r="T44" i="14"/>
  <c r="T38" i="14"/>
  <c r="T40" i="14"/>
  <c r="T37" i="14"/>
  <c r="T35" i="14"/>
  <c r="T42" i="14"/>
  <c r="V30" i="15" l="1"/>
  <c r="U32" i="15"/>
  <c r="V41" i="15"/>
  <c r="U30" i="15"/>
  <c r="U31" i="15"/>
  <c r="W16" i="11"/>
  <c r="W20" i="12" s="1"/>
  <c r="U42" i="15"/>
  <c r="X33" i="15"/>
  <c r="U37" i="15"/>
  <c r="U36" i="15"/>
  <c r="X24" i="11"/>
  <c r="X20" i="12"/>
  <c r="X20" i="13"/>
  <c r="U33" i="15"/>
  <c r="N24" i="15"/>
  <c r="U34" i="15"/>
  <c r="U39" i="15"/>
  <c r="X14" i="15"/>
  <c r="X37" i="15" s="1"/>
  <c r="U43" i="15"/>
  <c r="U41" i="15"/>
  <c r="U35" i="15"/>
  <c r="N22" i="11"/>
  <c r="N16" i="15"/>
  <c r="U38" i="15"/>
  <c r="V37" i="15"/>
  <c r="X32" i="15"/>
  <c r="S17" i="12"/>
  <c r="S14" i="14"/>
  <c r="A15" i="10"/>
  <c r="T17" i="12"/>
  <c r="T14" i="14"/>
  <c r="L23" i="10"/>
  <c r="S17" i="13"/>
  <c r="Q14" i="14"/>
  <c r="J17" i="12"/>
  <c r="J14" i="14"/>
  <c r="Q17" i="12"/>
  <c r="K17" i="13"/>
  <c r="N20" i="11"/>
  <c r="N17" i="11"/>
  <c r="N27" i="15"/>
  <c r="N23" i="15"/>
  <c r="N19" i="15"/>
  <c r="N15" i="15"/>
  <c r="N23" i="11"/>
  <c r="N26" i="15"/>
  <c r="N22" i="15"/>
  <c r="N18" i="15"/>
  <c r="N18" i="11"/>
  <c r="O16" i="11"/>
  <c r="O20" i="13" s="1"/>
  <c r="N25" i="15"/>
  <c r="N21" i="15"/>
  <c r="N17" i="15"/>
  <c r="V42" i="15"/>
  <c r="V35" i="15"/>
  <c r="V36" i="15"/>
  <c r="V32" i="15"/>
  <c r="W14" i="15"/>
  <c r="W40" i="15" s="1"/>
  <c r="V33" i="15"/>
  <c r="V39" i="15"/>
  <c r="V40" i="15"/>
  <c r="V24" i="11"/>
  <c r="V20" i="13"/>
  <c r="V20" i="12"/>
  <c r="V38" i="15"/>
  <c r="V31" i="15"/>
  <c r="S37" i="14"/>
  <c r="R39" i="14"/>
  <c r="R43" i="14"/>
  <c r="R32" i="14"/>
  <c r="R36" i="14"/>
  <c r="R40" i="14"/>
  <c r="O14" i="15"/>
  <c r="O33" i="15" s="1"/>
  <c r="U44" i="14"/>
  <c r="AB15" i="14"/>
  <c r="A15" i="14" s="1"/>
  <c r="U31" i="14"/>
  <c r="U37" i="14"/>
  <c r="U41" i="14"/>
  <c r="U32" i="14"/>
  <c r="U43" i="14"/>
  <c r="U35" i="14"/>
  <c r="U39" i="14"/>
  <c r="U38" i="14"/>
  <c r="U42" i="14"/>
  <c r="U33" i="14"/>
  <c r="U34" i="14"/>
  <c r="U36" i="14"/>
  <c r="U40" i="14"/>
  <c r="N19" i="11"/>
  <c r="N21" i="11"/>
  <c r="T34" i="14"/>
  <c r="P14" i="14"/>
  <c r="T32" i="14"/>
  <c r="T41" i="14"/>
  <c r="A16" i="14"/>
  <c r="A17" i="12"/>
  <c r="A20" i="14"/>
  <c r="T43" i="14"/>
  <c r="A22" i="14"/>
  <c r="T33" i="14"/>
  <c r="T31" i="14"/>
  <c r="T39" i="14"/>
  <c r="A25" i="14"/>
  <c r="A16" i="13"/>
  <c r="P23" i="10"/>
  <c r="A16" i="12"/>
  <c r="A23" i="14"/>
  <c r="A18" i="14"/>
  <c r="A21" i="14"/>
  <c r="R35" i="14"/>
  <c r="R42" i="14"/>
  <c r="R34" i="14"/>
  <c r="Q31" i="14"/>
  <c r="M31" i="14"/>
  <c r="Q44" i="14"/>
  <c r="M44" i="14"/>
  <c r="Q43" i="14"/>
  <c r="M43" i="14"/>
  <c r="Q42" i="14"/>
  <c r="M42" i="14"/>
  <c r="Q41" i="14"/>
  <c r="M41" i="14"/>
  <c r="Q40" i="14"/>
  <c r="M40" i="14"/>
  <c r="Q39" i="14"/>
  <c r="M39" i="14"/>
  <c r="Q38" i="14"/>
  <c r="M38" i="14"/>
  <c r="Q37" i="14"/>
  <c r="M37" i="14"/>
  <c r="Q36" i="14"/>
  <c r="M36" i="14"/>
  <c r="Q35" i="14"/>
  <c r="M35" i="14"/>
  <c r="Q34" i="14"/>
  <c r="M34" i="14"/>
  <c r="Q33" i="14"/>
  <c r="M33" i="14"/>
  <c r="M32" i="14"/>
  <c r="A19" i="14"/>
  <c r="R41" i="14"/>
  <c r="R33" i="14"/>
  <c r="T23" i="10"/>
  <c r="T17" i="13"/>
  <c r="A17" i="13" s="1"/>
  <c r="P31" i="14"/>
  <c r="L31" i="14"/>
  <c r="P44" i="14"/>
  <c r="L44" i="14"/>
  <c r="P43" i="14"/>
  <c r="L43" i="14"/>
  <c r="P42" i="14"/>
  <c r="L42" i="14"/>
  <c r="P41" i="14"/>
  <c r="L41" i="14"/>
  <c r="P40" i="14"/>
  <c r="L40" i="14"/>
  <c r="P39" i="14"/>
  <c r="L39" i="14"/>
  <c r="P38" i="14"/>
  <c r="L38" i="14"/>
  <c r="P37" i="14"/>
  <c r="L37" i="14"/>
  <c r="P36" i="14"/>
  <c r="L36" i="14"/>
  <c r="P35" i="14"/>
  <c r="L35" i="14"/>
  <c r="P34" i="14"/>
  <c r="L34" i="14"/>
  <c r="P33" i="14"/>
  <c r="L33" i="14"/>
  <c r="R38" i="14"/>
  <c r="O31" i="14"/>
  <c r="K31" i="14"/>
  <c r="O44" i="14"/>
  <c r="K44" i="14"/>
  <c r="O43" i="14"/>
  <c r="K43" i="14"/>
  <c r="O42" i="14"/>
  <c r="K42" i="14"/>
  <c r="O41" i="14"/>
  <c r="K41" i="14"/>
  <c r="O40" i="14"/>
  <c r="K40" i="14"/>
  <c r="O39" i="14"/>
  <c r="K39" i="14"/>
  <c r="O38" i="14"/>
  <c r="K38" i="14"/>
  <c r="O37" i="14"/>
  <c r="K37" i="14"/>
  <c r="O36" i="14"/>
  <c r="K36" i="14"/>
  <c r="O35" i="14"/>
  <c r="K35" i="14"/>
  <c r="O34" i="14"/>
  <c r="K34" i="14"/>
  <c r="O33" i="14"/>
  <c r="K33" i="14"/>
  <c r="R31" i="14"/>
  <c r="N31" i="14"/>
  <c r="J31" i="14"/>
  <c r="N44" i="14"/>
  <c r="J44" i="14"/>
  <c r="N43" i="14"/>
  <c r="J43" i="14"/>
  <c r="N42" i="14"/>
  <c r="J42" i="14"/>
  <c r="N41" i="14"/>
  <c r="J41" i="14"/>
  <c r="N40" i="14"/>
  <c r="J40" i="14"/>
  <c r="N39" i="14"/>
  <c r="J39" i="14"/>
  <c r="N38" i="14"/>
  <c r="J38" i="14"/>
  <c r="N37" i="14"/>
  <c r="J37" i="14"/>
  <c r="N36" i="14"/>
  <c r="J36" i="14"/>
  <c r="N35" i="14"/>
  <c r="J35" i="14"/>
  <c r="N34" i="14"/>
  <c r="J34" i="14"/>
  <c r="N33" i="14"/>
  <c r="J33" i="14"/>
  <c r="A19" i="12"/>
  <c r="A19" i="13"/>
  <c r="M19" i="11"/>
  <c r="M17" i="11"/>
  <c r="M20" i="11"/>
  <c r="M21" i="11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3" i="11"/>
  <c r="P20" i="11"/>
  <c r="P21" i="11"/>
  <c r="P15" i="15"/>
  <c r="P16" i="15"/>
  <c r="P17" i="15"/>
  <c r="P18" i="15"/>
  <c r="P19" i="15"/>
  <c r="P20" i="15"/>
  <c r="P21" i="15"/>
  <c r="P22" i="15"/>
  <c r="P23" i="15"/>
  <c r="P24" i="15"/>
  <c r="P25" i="15"/>
  <c r="P26" i="15"/>
  <c r="P27" i="15"/>
  <c r="P28" i="15"/>
  <c r="P23" i="11"/>
  <c r="P18" i="11"/>
  <c r="P22" i="11"/>
  <c r="X31" i="15" l="1"/>
  <c r="X30" i="15"/>
  <c r="W24" i="11"/>
  <c r="W20" i="13"/>
  <c r="X40" i="15"/>
  <c r="N16" i="11"/>
  <c r="N20" i="13" s="1"/>
  <c r="O35" i="15"/>
  <c r="W35" i="15"/>
  <c r="X41" i="15"/>
  <c r="X34" i="15"/>
  <c r="N14" i="15"/>
  <c r="N33" i="15" s="1"/>
  <c r="X38" i="15"/>
  <c r="X39" i="15"/>
  <c r="X36" i="15"/>
  <c r="X35" i="15"/>
  <c r="X42" i="15"/>
  <c r="X43" i="15"/>
  <c r="O32" i="15"/>
  <c r="O31" i="15"/>
  <c r="O24" i="11"/>
  <c r="O20" i="12"/>
  <c r="O39" i="15"/>
  <c r="O30" i="15"/>
  <c r="W38" i="15"/>
  <c r="W37" i="15"/>
  <c r="W39" i="15"/>
  <c r="W43" i="15"/>
  <c r="W31" i="15"/>
  <c r="W41" i="15"/>
  <c r="W32" i="15"/>
  <c r="W36" i="15"/>
  <c r="W34" i="15"/>
  <c r="W42" i="15"/>
  <c r="W30" i="15"/>
  <c r="W33" i="15"/>
  <c r="O43" i="15"/>
  <c r="O42" i="15"/>
  <c r="O40" i="15"/>
  <c r="O36" i="15"/>
  <c r="O37" i="15"/>
  <c r="O34" i="15"/>
  <c r="O38" i="15"/>
  <c r="O41" i="15"/>
  <c r="A23" i="10"/>
  <c r="A32" i="14"/>
  <c r="P16" i="11"/>
  <c r="P24" i="11" s="1"/>
  <c r="A34" i="14"/>
  <c r="A36" i="14"/>
  <c r="A38" i="14"/>
  <c r="A40" i="14"/>
  <c r="A42" i="14"/>
  <c r="A44" i="14"/>
  <c r="M16" i="11"/>
  <c r="M24" i="11" s="1"/>
  <c r="A33" i="14"/>
  <c r="A35" i="14"/>
  <c r="A37" i="14"/>
  <c r="A39" i="14"/>
  <c r="A41" i="14"/>
  <c r="A43" i="14"/>
  <c r="A31" i="14"/>
  <c r="M14" i="15"/>
  <c r="M34" i="15" s="1"/>
  <c r="P14" i="15"/>
  <c r="P34" i="15" s="1"/>
  <c r="L20" i="11"/>
  <c r="L21" i="11"/>
  <c r="L15" i="15"/>
  <c r="L16" i="15"/>
  <c r="L17" i="15"/>
  <c r="L18" i="15"/>
  <c r="L19" i="15"/>
  <c r="L20" i="15"/>
  <c r="L21" i="15"/>
  <c r="L22" i="15"/>
  <c r="L23" i="15"/>
  <c r="L24" i="15"/>
  <c r="L25" i="15"/>
  <c r="L26" i="15"/>
  <c r="L27" i="15"/>
  <c r="L28" i="15"/>
  <c r="L23" i="11"/>
  <c r="L18" i="11"/>
  <c r="L22" i="11"/>
  <c r="L17" i="11"/>
  <c r="L19" i="11"/>
  <c r="Q19" i="11"/>
  <c r="Q17" i="11"/>
  <c r="Q20" i="11"/>
  <c r="Q21" i="11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3" i="11"/>
  <c r="Q18" i="11"/>
  <c r="Q22" i="11"/>
  <c r="N24" i="11" l="1"/>
  <c r="P41" i="15"/>
  <c r="N20" i="12"/>
  <c r="N40" i="15"/>
  <c r="N31" i="15"/>
  <c r="P32" i="15"/>
  <c r="N38" i="15"/>
  <c r="N42" i="15"/>
  <c r="N37" i="15"/>
  <c r="N30" i="15"/>
  <c r="N35" i="15"/>
  <c r="N43" i="15"/>
  <c r="P20" i="13"/>
  <c r="P20" i="12"/>
  <c r="N39" i="15"/>
  <c r="N36" i="15"/>
  <c r="N34" i="15"/>
  <c r="P43" i="15"/>
  <c r="N41" i="15"/>
  <c r="N32" i="15"/>
  <c r="M39" i="15"/>
  <c r="M31" i="15"/>
  <c r="M20" i="12"/>
  <c r="P38" i="15"/>
  <c r="M20" i="13"/>
  <c r="P36" i="15"/>
  <c r="P40" i="15"/>
  <c r="P33" i="15"/>
  <c r="P35" i="15"/>
  <c r="M42" i="15"/>
  <c r="M43" i="15"/>
  <c r="M38" i="15"/>
  <c r="M33" i="15"/>
  <c r="P39" i="15"/>
  <c r="M32" i="15"/>
  <c r="M41" i="15"/>
  <c r="M35" i="15"/>
  <c r="M40" i="15"/>
  <c r="Q14" i="15"/>
  <c r="Q39" i="15" s="1"/>
  <c r="Q16" i="11"/>
  <c r="L14" i="15"/>
  <c r="L31" i="15" s="1"/>
  <c r="M36" i="15"/>
  <c r="P31" i="15"/>
  <c r="P30" i="15"/>
  <c r="P42" i="15"/>
  <c r="M30" i="15"/>
  <c r="R18" i="11"/>
  <c r="R22" i="11"/>
  <c r="R19" i="11"/>
  <c r="R17" i="11"/>
  <c r="R20" i="11"/>
  <c r="R18" i="15"/>
  <c r="R22" i="15"/>
  <c r="R26" i="15"/>
  <c r="R16" i="15"/>
  <c r="R20" i="15"/>
  <c r="R27" i="15"/>
  <c r="R21" i="11"/>
  <c r="R17" i="15"/>
  <c r="R21" i="15"/>
  <c r="R25" i="15"/>
  <c r="R23" i="11"/>
  <c r="R24" i="15"/>
  <c r="R28" i="15"/>
  <c r="R15" i="15"/>
  <c r="R19" i="15"/>
  <c r="R23" i="15"/>
  <c r="K21" i="11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2" i="11"/>
  <c r="K18" i="11"/>
  <c r="K23" i="11"/>
  <c r="K19" i="11"/>
  <c r="K17" i="11"/>
  <c r="K20" i="11"/>
  <c r="L16" i="11"/>
  <c r="P37" i="15"/>
  <c r="M37" i="15"/>
  <c r="L41" i="15" l="1"/>
  <c r="Q37" i="15"/>
  <c r="Q32" i="15"/>
  <c r="Q36" i="15"/>
  <c r="Q40" i="15"/>
  <c r="Q33" i="15"/>
  <c r="Q41" i="15"/>
  <c r="U17" i="11"/>
  <c r="U23" i="11"/>
  <c r="U21" i="11"/>
  <c r="U15" i="11"/>
  <c r="U22" i="11"/>
  <c r="U20" i="11"/>
  <c r="U19" i="11"/>
  <c r="U18" i="11"/>
  <c r="Q35" i="15"/>
  <c r="Q43" i="15"/>
  <c r="K16" i="11"/>
  <c r="K24" i="11" s="1"/>
  <c r="L39" i="15"/>
  <c r="L36" i="15"/>
  <c r="Q34" i="15"/>
  <c r="T21" i="11"/>
  <c r="T17" i="11"/>
  <c r="T17" i="15"/>
  <c r="T21" i="15"/>
  <c r="T25" i="15"/>
  <c r="T22" i="11"/>
  <c r="T18" i="15"/>
  <c r="T22" i="15"/>
  <c r="T26" i="15"/>
  <c r="T19" i="11"/>
  <c r="T23" i="11"/>
  <c r="T19" i="15"/>
  <c r="T23" i="15"/>
  <c r="T27" i="15"/>
  <c r="T15" i="15"/>
  <c r="T20" i="11"/>
  <c r="T18" i="11"/>
  <c r="T16" i="15"/>
  <c r="T20" i="15"/>
  <c r="T24" i="15"/>
  <c r="T28" i="15"/>
  <c r="L35" i="15"/>
  <c r="L37" i="15"/>
  <c r="L30" i="15"/>
  <c r="L40" i="15"/>
  <c r="L42" i="15"/>
  <c r="Q38" i="15"/>
  <c r="J18" i="11"/>
  <c r="J17" i="11"/>
  <c r="J16" i="15"/>
  <c r="J20" i="15"/>
  <c r="J24" i="15"/>
  <c r="J28" i="15"/>
  <c r="J22" i="11"/>
  <c r="J19" i="11"/>
  <c r="J17" i="15"/>
  <c r="J21" i="15"/>
  <c r="J25" i="15"/>
  <c r="J15" i="15"/>
  <c r="J20" i="11"/>
  <c r="J18" i="15"/>
  <c r="J22" i="15"/>
  <c r="J26" i="15"/>
  <c r="J23" i="15"/>
  <c r="J21" i="11"/>
  <c r="J19" i="15"/>
  <c r="J27" i="15"/>
  <c r="J23" i="11"/>
  <c r="Q20" i="12"/>
  <c r="Q24" i="11"/>
  <c r="Q20" i="13"/>
  <c r="K14" i="15"/>
  <c r="K36" i="15" s="1"/>
  <c r="R16" i="11"/>
  <c r="S20" i="11"/>
  <c r="S22" i="11"/>
  <c r="S18" i="11"/>
  <c r="S28" i="15"/>
  <c r="S24" i="15"/>
  <c r="S20" i="15"/>
  <c r="S16" i="15"/>
  <c r="S27" i="15"/>
  <c r="S23" i="15"/>
  <c r="S19" i="15"/>
  <c r="S15" i="15"/>
  <c r="S19" i="11"/>
  <c r="S21" i="11"/>
  <c r="S23" i="11"/>
  <c r="S17" i="11"/>
  <c r="S26" i="15"/>
  <c r="S22" i="15"/>
  <c r="S18" i="15"/>
  <c r="S17" i="15"/>
  <c r="S25" i="15"/>
  <c r="S21" i="15"/>
  <c r="L34" i="15"/>
  <c r="Q42" i="15"/>
  <c r="Q31" i="15"/>
  <c r="L43" i="15"/>
  <c r="L24" i="11"/>
  <c r="L20" i="12"/>
  <c r="L20" i="13"/>
  <c r="L32" i="15"/>
  <c r="L33" i="15"/>
  <c r="R14" i="15"/>
  <c r="R34" i="15" s="1"/>
  <c r="L38" i="15"/>
  <c r="Q30" i="15"/>
  <c r="K30" i="15" l="1"/>
  <c r="K20" i="13"/>
  <c r="K20" i="12"/>
  <c r="K35" i="15"/>
  <c r="K33" i="15"/>
  <c r="K41" i="15"/>
  <c r="K43" i="15"/>
  <c r="T14" i="15"/>
  <c r="T30" i="15" s="1"/>
  <c r="U16" i="11"/>
  <c r="U20" i="13" s="1"/>
  <c r="K32" i="15"/>
  <c r="K42" i="15"/>
  <c r="K40" i="15"/>
  <c r="A22" i="11"/>
  <c r="T16" i="11"/>
  <c r="R37" i="15"/>
  <c r="K38" i="15"/>
  <c r="K39" i="15"/>
  <c r="A16" i="15"/>
  <c r="R42" i="15"/>
  <c r="R20" i="13"/>
  <c r="R24" i="11"/>
  <c r="R20" i="12"/>
  <c r="R39" i="15"/>
  <c r="R36" i="15"/>
  <c r="A18" i="15"/>
  <c r="A21" i="15"/>
  <c r="A28" i="15"/>
  <c r="J16" i="11"/>
  <c r="A17" i="11"/>
  <c r="R40" i="15"/>
  <c r="K37" i="15"/>
  <c r="R32" i="15"/>
  <c r="R35" i="15"/>
  <c r="S16" i="11"/>
  <c r="S14" i="15"/>
  <c r="S41" i="15" s="1"/>
  <c r="R41" i="15"/>
  <c r="K34" i="15"/>
  <c r="K31" i="15"/>
  <c r="A23" i="11"/>
  <c r="A23" i="15"/>
  <c r="A17" i="15"/>
  <c r="A24" i="15"/>
  <c r="R31" i="15"/>
  <c r="R33" i="15"/>
  <c r="A19" i="15"/>
  <c r="A22" i="15"/>
  <c r="A25" i="15"/>
  <c r="R30" i="15"/>
  <c r="R38" i="15"/>
  <c r="R43" i="15"/>
  <c r="A27" i="15"/>
  <c r="A26" i="15"/>
  <c r="A15" i="15"/>
  <c r="J14" i="15"/>
  <c r="J42" i="15" s="1"/>
  <c r="A20" i="15"/>
  <c r="T40" i="15" l="1"/>
  <c r="T34" i="15"/>
  <c r="T36" i="15"/>
  <c r="T38" i="15"/>
  <c r="T39" i="15"/>
  <c r="T43" i="15"/>
  <c r="T33" i="15"/>
  <c r="S38" i="15"/>
  <c r="T37" i="15"/>
  <c r="U24" i="11"/>
  <c r="U20" i="12"/>
  <c r="T42" i="15"/>
  <c r="S34" i="15"/>
  <c r="J30" i="15"/>
  <c r="J41" i="15"/>
  <c r="J40" i="15"/>
  <c r="A40" i="15" s="1"/>
  <c r="T24" i="11"/>
  <c r="T20" i="13"/>
  <c r="T20" i="12"/>
  <c r="J38" i="15"/>
  <c r="J35" i="15"/>
  <c r="T41" i="15"/>
  <c r="T31" i="15"/>
  <c r="T32" i="15"/>
  <c r="T35" i="15"/>
  <c r="S42" i="15"/>
  <c r="A14" i="15"/>
  <c r="S33" i="15"/>
  <c r="S37" i="15"/>
  <c r="S40" i="15"/>
  <c r="S36" i="15"/>
  <c r="S35" i="15"/>
  <c r="S39" i="15"/>
  <c r="S30" i="15"/>
  <c r="J34" i="15"/>
  <c r="J39" i="15"/>
  <c r="J20" i="13"/>
  <c r="J20" i="12"/>
  <c r="J24" i="11"/>
  <c r="A16" i="11"/>
  <c r="J36" i="15"/>
  <c r="S43" i="15"/>
  <c r="S24" i="11"/>
  <c r="S20" i="13"/>
  <c r="S20" i="12"/>
  <c r="J37" i="15"/>
  <c r="J32" i="15"/>
  <c r="S31" i="15"/>
  <c r="S32" i="15"/>
  <c r="J43" i="15"/>
  <c r="J33" i="15"/>
  <c r="J31" i="15"/>
  <c r="A34" i="15" l="1"/>
  <c r="A30" i="15"/>
  <c r="A42" i="15"/>
  <c r="A38" i="15"/>
  <c r="A41" i="15"/>
  <c r="A31" i="15"/>
  <c r="A20" i="12"/>
  <c r="A33" i="15"/>
  <c r="A36" i="15"/>
  <c r="A37" i="15"/>
  <c r="A39" i="15"/>
  <c r="A35" i="15"/>
  <c r="A32" i="15"/>
  <c r="A20" i="13"/>
  <c r="A43" i="15"/>
  <c r="A24" i="11"/>
  <c r="A25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Bachová Adéla</author>
  </authors>
  <commentList>
    <comment ref="W14" authorId="0" shapeId="0" xr:uid="{F9E82A1F-EA75-4584-B877-77E1F531DDFA}">
      <text>
        <r>
          <rPr>
            <b/>
            <sz val="9"/>
            <color indexed="81"/>
            <rFont val="Tahoma"/>
            <family val="2"/>
            <charset val="238"/>
          </rPr>
          <t>Bachová Adéla:</t>
        </r>
        <r>
          <rPr>
            <sz val="9"/>
            <color indexed="81"/>
            <rFont val="Tahoma"/>
            <family val="2"/>
            <charset val="238"/>
          </rPr>
          <t xml:space="preserve">
Aktualizováno 7/2025</t>
        </r>
      </text>
    </comment>
    <comment ref="X14" authorId="0" shapeId="0" xr:uid="{B1C1536A-A88A-4924-8B58-72DCE8E6622F}">
      <text>
        <r>
          <rPr>
            <b/>
            <sz val="9"/>
            <color indexed="81"/>
            <rFont val="Tahoma"/>
            <family val="2"/>
            <charset val="238"/>
          </rPr>
          <t>Bachová Adéla:</t>
        </r>
        <r>
          <rPr>
            <sz val="9"/>
            <color indexed="81"/>
            <rFont val="Tahoma"/>
            <family val="2"/>
            <charset val="238"/>
          </rPr>
          <t xml:space="preserve">
Aktualizováno 7/2025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Bachová Adéla</author>
  </authors>
  <commentList>
    <comment ref="W14" authorId="0" shapeId="0" xr:uid="{03BA0C81-15EC-4789-A7F5-74A4C63E5741}">
      <text>
        <r>
          <rPr>
            <b/>
            <sz val="9"/>
            <color indexed="81"/>
            <rFont val="Tahoma"/>
            <family val="2"/>
            <charset val="238"/>
          </rPr>
          <t>Bachová Adéla:</t>
        </r>
        <r>
          <rPr>
            <sz val="9"/>
            <color indexed="81"/>
            <rFont val="Tahoma"/>
            <family val="2"/>
            <charset val="238"/>
          </rPr>
          <t xml:space="preserve">
Aktualizováno 7/2025</t>
        </r>
      </text>
    </comment>
    <comment ref="X14" authorId="0" shapeId="0" xr:uid="{27E9766C-07AA-4C84-B9F0-6C6CF15ACB1D}">
      <text>
        <r>
          <rPr>
            <b/>
            <sz val="9"/>
            <color indexed="81"/>
            <rFont val="Tahoma"/>
            <family val="2"/>
            <charset val="238"/>
          </rPr>
          <t>Bachová Adéla:</t>
        </r>
        <r>
          <rPr>
            <sz val="9"/>
            <color indexed="81"/>
            <rFont val="Tahoma"/>
            <family val="2"/>
            <charset val="238"/>
          </rPr>
          <t xml:space="preserve">
Aktualizováno 7/2025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Bachová Adéla</author>
  </authors>
  <commentList>
    <comment ref="X14" authorId="0" shapeId="0" xr:uid="{906BA9D6-F062-4353-AE5A-9E9A6469B560}">
      <text>
        <r>
          <rPr>
            <b/>
            <sz val="9"/>
            <color indexed="81"/>
            <rFont val="Tahoma"/>
            <family val="2"/>
            <charset val="238"/>
          </rPr>
          <t>Bachová Adéla:</t>
        </r>
        <r>
          <rPr>
            <sz val="9"/>
            <color indexed="81"/>
            <rFont val="Tahoma"/>
            <family val="2"/>
            <charset val="238"/>
          </rPr>
          <t xml:space="preserve">
Aktualizace 7/2025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Bachová Adéla</author>
  </authors>
  <commentList>
    <comment ref="W14" authorId="0" shapeId="0" xr:uid="{30C1681D-DAA9-425B-B5D3-4A329EEAD1E1}">
      <text>
        <r>
          <rPr>
            <b/>
            <sz val="9"/>
            <color indexed="81"/>
            <rFont val="Tahoma"/>
            <family val="2"/>
            <charset val="238"/>
          </rPr>
          <t>Bachová Adéla:</t>
        </r>
        <r>
          <rPr>
            <sz val="9"/>
            <color indexed="81"/>
            <rFont val="Tahoma"/>
            <family val="2"/>
            <charset val="238"/>
          </rPr>
          <t xml:space="preserve">
Aktualizováno 5/2025, 7/2025 beze změny
</t>
        </r>
      </text>
    </comment>
    <comment ref="X14" authorId="0" shapeId="0" xr:uid="{8B515E78-B04B-42E4-943D-C1B26706589F}">
      <text>
        <r>
          <rPr>
            <b/>
            <sz val="9"/>
            <color indexed="81"/>
            <rFont val="Tahoma"/>
            <family val="2"/>
            <charset val="238"/>
          </rPr>
          <t>Bachová Adéla:</t>
        </r>
        <r>
          <rPr>
            <sz val="9"/>
            <color indexed="81"/>
            <rFont val="Tahoma"/>
            <family val="2"/>
            <charset val="238"/>
          </rPr>
          <t xml:space="preserve">
Aktualizace údajů za období 2024
https://vdb.czso.cz/vdbvo2/faces/cs/index.jsf?page=vystup-objekt-vyhledavani&amp;z=T&amp;f=TABULKA&amp;filtr=G%7EF_M%7EF_Z%7EF_R%7EF_P%7E_S%7E_U%7E000_O%7E2024_&amp;katalog=30853&amp;pvo=ZAM01-A&amp;vyhltext=ekonomicky%2Baktivn%25C3%25AD&amp;bkvt=ZWtvbm9taWNreSBha3Rpdm7DrQ..&amp;str=v178&amp;c=v3~8__RP2024</t>
        </r>
      </text>
    </comment>
  </commentList>
</comments>
</file>

<file path=xl/sharedStrings.xml><?xml version="1.0" encoding="utf-8"?>
<sst xmlns="http://schemas.openxmlformats.org/spreadsheetml/2006/main" count="685" uniqueCount="340">
  <si>
    <t>Tabulka 1</t>
  </si>
  <si>
    <t>Tabulka 2</t>
  </si>
  <si>
    <t>Tabulka 3</t>
  </si>
  <si>
    <t>Tabulka 4</t>
  </si>
  <si>
    <t>Tabulka 5</t>
  </si>
  <si>
    <t>Tabulka 6</t>
  </si>
  <si>
    <t>Tabulka 7</t>
  </si>
  <si>
    <t xml:space="preserve">   </t>
  </si>
  <si>
    <t>Zdroje dat jsou uvedeny v zápatí jednotlivých tabulek</t>
  </si>
  <si>
    <t>Předškolní vzdělávání</t>
  </si>
  <si>
    <t>Základní umělecké školy</t>
  </si>
  <si>
    <t>Střední vzdělávání</t>
  </si>
  <si>
    <t>A. Souhrnné informace</t>
  </si>
  <si>
    <t>v mil. Kč</t>
  </si>
  <si>
    <t>Hrubý domácí produkt v běžných cenách</t>
  </si>
  <si>
    <t xml:space="preserve">x </t>
  </si>
  <si>
    <t>1)</t>
  </si>
  <si>
    <t>2)</t>
  </si>
  <si>
    <t>3)</t>
  </si>
  <si>
    <t>Střední stav obyvatelstva (v tis.)</t>
  </si>
  <si>
    <t>V běžných cenách</t>
  </si>
  <si>
    <t>HDP v Kč na jednoho obyvatele</t>
  </si>
  <si>
    <t>HDP a výdaje na školství na jednoho ekonomicky aktivního obyvatele</t>
  </si>
  <si>
    <t xml:space="preserve">2010
</t>
  </si>
  <si>
    <t>Roční průměr ekonomicky aktivního obyvatelstva (v tis.)</t>
  </si>
  <si>
    <t>HDP na 1 ekonomicky aktivního obyvatele</t>
  </si>
  <si>
    <t>2010</t>
  </si>
  <si>
    <t>v tom</t>
  </si>
  <si>
    <t>základní umělecké školy</t>
  </si>
  <si>
    <t>z toho</t>
  </si>
  <si>
    <t>Základní vzdělávání</t>
  </si>
  <si>
    <t>4)</t>
  </si>
  <si>
    <t>5)</t>
  </si>
  <si>
    <t>6)</t>
  </si>
  <si>
    <r>
      <t>z toho mateřské školy</t>
    </r>
    <r>
      <rPr>
        <vertAlign val="superscript"/>
        <sz val="10"/>
        <rFont val="Arial Narrow"/>
        <family val="2"/>
        <charset val="238"/>
      </rPr>
      <t>2)</t>
    </r>
  </si>
  <si>
    <r>
      <t xml:space="preserve"> z toho základní školy, včetně školních družin a klubů</t>
    </r>
    <r>
      <rPr>
        <vertAlign val="superscript"/>
        <sz val="10"/>
        <rFont val="Arial Narrow"/>
        <family val="2"/>
        <charset val="238"/>
      </rPr>
      <t>2)</t>
    </r>
  </si>
  <si>
    <r>
      <t>Vysoké školy</t>
    </r>
    <r>
      <rPr>
        <vertAlign val="superscript"/>
        <sz val="10"/>
        <rFont val="Arial Narrow"/>
        <family val="2"/>
        <charset val="238"/>
      </rPr>
      <t>3)</t>
    </r>
  </si>
  <si>
    <r>
      <t>Státní správa</t>
    </r>
    <r>
      <rPr>
        <vertAlign val="superscript"/>
        <sz val="10"/>
        <rFont val="Arial Narrow"/>
        <family val="2"/>
        <charset val="238"/>
      </rPr>
      <t>4)</t>
    </r>
  </si>
  <si>
    <r>
      <t>Ostatní výdaje</t>
    </r>
    <r>
      <rPr>
        <vertAlign val="superscript"/>
        <sz val="10"/>
        <rFont val="Arial Narrow"/>
        <family val="2"/>
        <charset val="238"/>
      </rPr>
      <t>5)</t>
    </r>
  </si>
  <si>
    <r>
      <t>gymnázia, včetně sportovních škol</t>
    </r>
    <r>
      <rPr>
        <vertAlign val="superscript"/>
        <sz val="10"/>
        <rFont val="Arial Narrow"/>
        <family val="2"/>
        <charset val="238"/>
      </rPr>
      <t>2)</t>
    </r>
  </si>
  <si>
    <r>
      <t>střední odborné školy a konzervatoře, včetně VOŠ</t>
    </r>
    <r>
      <rPr>
        <vertAlign val="superscript"/>
        <sz val="10"/>
        <rFont val="Arial Narrow"/>
        <family val="2"/>
        <charset val="238"/>
      </rPr>
      <t>2)</t>
    </r>
  </si>
  <si>
    <r>
      <t>střední odborná učiliště, učiliště, SPV</t>
    </r>
    <r>
      <rPr>
        <vertAlign val="superscript"/>
        <sz val="10"/>
        <rFont val="Arial Narrow"/>
        <family val="2"/>
        <charset val="238"/>
      </rPr>
      <t>2)</t>
    </r>
  </si>
  <si>
    <t>v tis. Kč</t>
  </si>
  <si>
    <t>Tab. A1:</t>
  </si>
  <si>
    <t>Tab. A2:</t>
  </si>
  <si>
    <t>Tab. A3:</t>
  </si>
  <si>
    <t>Tab. A4:</t>
  </si>
  <si>
    <t>Tab. A5:</t>
  </si>
  <si>
    <t>Tab. A6:</t>
  </si>
  <si>
    <t>pro CD</t>
  </si>
  <si>
    <t>konst</t>
  </si>
  <si>
    <t>13x12</t>
  </si>
  <si>
    <t>Veřejné výdaje na školství v běžných cenách, jejich podíl na HDP v letech 2001 až 2012</t>
  </si>
  <si>
    <t>Řádky pro</t>
  </si>
  <si>
    <t>ročenku PaM</t>
  </si>
  <si>
    <t xml:space="preserve">2011
</t>
  </si>
  <si>
    <t xml:space="preserve">2012
</t>
  </si>
  <si>
    <t>OK</t>
  </si>
  <si>
    <t>stop</t>
  </si>
  <si>
    <t>10x12</t>
  </si>
  <si>
    <t>Veřejné výdaje na školství ve stálých cenách roku 2005, jejich podíl na HDP v letech 2001 až 2012</t>
  </si>
  <si>
    <t>1x12</t>
  </si>
  <si>
    <t>2011</t>
  </si>
  <si>
    <t>15x12</t>
  </si>
  <si>
    <t>2012</t>
  </si>
  <si>
    <t>Paragraf</t>
  </si>
  <si>
    <t>Název</t>
  </si>
  <si>
    <t>Kapitola 333-MŠMT</t>
  </si>
  <si>
    <t>Transfery z kapitoly
333-MŠMT</t>
  </si>
  <si>
    <t>Celkem</t>
  </si>
  <si>
    <t>% z cel. výdajů</t>
  </si>
  <si>
    <t>SKUPINA 3 – služby pro obyvatelstvo</t>
  </si>
  <si>
    <t xml:space="preserve">31–32 – vzdělávání </t>
  </si>
  <si>
    <t>3111</t>
  </si>
  <si>
    <t xml:space="preserve">předškolní zařízení </t>
  </si>
  <si>
    <t>3112</t>
  </si>
  <si>
    <t>speciální předškolní zařízení</t>
  </si>
  <si>
    <t>3113</t>
  </si>
  <si>
    <t>základní školy</t>
  </si>
  <si>
    <t>3114</t>
  </si>
  <si>
    <t>speciální základní školy</t>
  </si>
  <si>
    <t>první stupeň základních škol</t>
  </si>
  <si>
    <t>druhý stupeň základních škol</t>
  </si>
  <si>
    <t>3119</t>
  </si>
  <si>
    <t>ostatní záležitosti předškolní výchovy a základního vzdělávání</t>
  </si>
  <si>
    <t>3121</t>
  </si>
  <si>
    <t>gymnázia</t>
  </si>
  <si>
    <t>3122</t>
  </si>
  <si>
    <t>střední odborné školy</t>
  </si>
  <si>
    <t>3123</t>
  </si>
  <si>
    <t>střední odborná učiliště a učiliště</t>
  </si>
  <si>
    <t>3124</t>
  </si>
  <si>
    <t>speciální střední školy</t>
  </si>
  <si>
    <t>3125</t>
  </si>
  <si>
    <t>střediska praktického vyučování a školní hospodářství</t>
  </si>
  <si>
    <t>3126</t>
  </si>
  <si>
    <t>konzervatoře</t>
  </si>
  <si>
    <t>3128</t>
  </si>
  <si>
    <t>sportovní školy – gymnázia</t>
  </si>
  <si>
    <t>3129</t>
  </si>
  <si>
    <t xml:space="preserve">ostatní zařízení středního vzdělávání </t>
  </si>
  <si>
    <t>3131</t>
  </si>
  <si>
    <t>výchovné ústavy a dětské domovy se školou</t>
  </si>
  <si>
    <t>3132</t>
  </si>
  <si>
    <t>diagnostické ústavy</t>
  </si>
  <si>
    <t>3139</t>
  </si>
  <si>
    <t>ostatní školská zařízení pro výkon ústavní a ochranné výchovy</t>
  </si>
  <si>
    <t>3141</t>
  </si>
  <si>
    <t>školní stravování při předškolním a základním vzdělávání</t>
  </si>
  <si>
    <t>3142</t>
  </si>
  <si>
    <t>ostatní školní stravování</t>
  </si>
  <si>
    <t>3143</t>
  </si>
  <si>
    <t>školní družiny a kluby</t>
  </si>
  <si>
    <t>3144</t>
  </si>
  <si>
    <t>školy v přírodě</t>
  </si>
  <si>
    <t>3145</t>
  </si>
  <si>
    <t>internáty</t>
  </si>
  <si>
    <t>3146</t>
  </si>
  <si>
    <t>zařízení výchovného poradenství a preventivně výchovné péče</t>
  </si>
  <si>
    <t>3147</t>
  </si>
  <si>
    <t>domovy mládeže</t>
  </si>
  <si>
    <t>3149</t>
  </si>
  <si>
    <t>ostatní zařízení související s výchovou a vzděláváním mládeže</t>
  </si>
  <si>
    <t>3150</t>
  </si>
  <si>
    <t>vyšší odborné školy</t>
  </si>
  <si>
    <t>3211</t>
  </si>
  <si>
    <t>činnost vysokých škol</t>
  </si>
  <si>
    <t>3212</t>
  </si>
  <si>
    <t>výzkum a vývoj na vysokých školách</t>
  </si>
  <si>
    <t>bakalářské studium</t>
  </si>
  <si>
    <t>magisterské a doktorské studium</t>
  </si>
  <si>
    <t>3221</t>
  </si>
  <si>
    <t>vysokoškolské koleje a menzy</t>
  </si>
  <si>
    <t>3229</t>
  </si>
  <si>
    <t>ostatní zařízení související s vysokoškolským vzděláváním</t>
  </si>
  <si>
    <t>3231</t>
  </si>
  <si>
    <t>3239</t>
  </si>
  <si>
    <t>záležitosti zájmového studia jinde nezařazené</t>
  </si>
  <si>
    <t>3261</t>
  </si>
  <si>
    <t>činnost ústředního orgánu státní správy ve vzdělávání</t>
  </si>
  <si>
    <t>3262</t>
  </si>
  <si>
    <t>činnost ostatních orgánů státní správy ve vzdělávání</t>
  </si>
  <si>
    <t>3269</t>
  </si>
  <si>
    <t>ostatní správa ve vzdělávání jinde nezařazená</t>
  </si>
  <si>
    <t>3280</t>
  </si>
  <si>
    <t>výzkum školství a vzdělávání</t>
  </si>
  <si>
    <t>3291</t>
  </si>
  <si>
    <t xml:space="preserve">mezinárodní spolupráce ve vzdělávání </t>
  </si>
  <si>
    <t>vzdělávání národnostních menšin a multikulturní výchova</t>
  </si>
  <si>
    <t>vzdělávací akce k integraci Romů</t>
  </si>
  <si>
    <t>3299</t>
  </si>
  <si>
    <t xml:space="preserve">ostatní záležitosti vzdělávání </t>
  </si>
  <si>
    <t>33 – kultura, církve a sdělovací prostředky</t>
  </si>
  <si>
    <t>3314</t>
  </si>
  <si>
    <t>činnosti knihovnické</t>
  </si>
  <si>
    <t>3315</t>
  </si>
  <si>
    <t>činnosti muzeí a galerií</t>
  </si>
  <si>
    <t>34 – tělovýchova a zájmová činnost</t>
  </si>
  <si>
    <t>3411</t>
  </si>
  <si>
    <t>státní sportovní reprezentace</t>
  </si>
  <si>
    <t>3419</t>
  </si>
  <si>
    <t>ostatní tělovýchovná činnost</t>
  </si>
  <si>
    <t>3421</t>
  </si>
  <si>
    <t>využití volného času dětí a mládeže</t>
  </si>
  <si>
    <t>35 – zdravotnictví</t>
  </si>
  <si>
    <t>3541</t>
  </si>
  <si>
    <t>prevence před drogami, alkoholem, nikotinem a jinými návykovými látkami</t>
  </si>
  <si>
    <t>37 – ochrana životního prostředí</t>
  </si>
  <si>
    <t>3745</t>
  </si>
  <si>
    <t>péče o veřejnou zeleň a vzhled obcí</t>
  </si>
  <si>
    <t>38 – výzkum a vývoj odvětvově nespecifikovaný</t>
  </si>
  <si>
    <t>3809</t>
  </si>
  <si>
    <t>ostatní  výzkum a vývoj odvětvově nespecifikovaný</t>
  </si>
  <si>
    <t>SKUPINA 4 – sociální věci a politika zaměstnanosti</t>
  </si>
  <si>
    <t>43 – sociální péče a pomoc a společné činnosti v sociálním zabezpečení a politice zaměstnanosti</t>
  </si>
  <si>
    <t>4313</t>
  </si>
  <si>
    <t>soc. ústavy pro zdr. postiž. mládež včetně diag. ústavů</t>
  </si>
  <si>
    <t>4322</t>
  </si>
  <si>
    <t>ústavy péče pro mládež (dětské domovy)</t>
  </si>
  <si>
    <t>SKUPINA 5 – bezpečnost státu a právní ochrana</t>
  </si>
  <si>
    <t>52 – civilní připravenost na krizové stavy</t>
  </si>
  <si>
    <t>5299</t>
  </si>
  <si>
    <t>ostatní záležitosti civilní připravenosti na krizové stavy</t>
  </si>
  <si>
    <t>53 – bezpečnost a veřejný pořádek</t>
  </si>
  <si>
    <t>5399</t>
  </si>
  <si>
    <t>ostatní záležitosti bezpečnosti, veřejného pořádku</t>
  </si>
  <si>
    <t>SKUPINA 6 – všeobecná veřejná správa a služby</t>
  </si>
  <si>
    <t>62 – jiné veřejné služby a činnosti</t>
  </si>
  <si>
    <t>6221</t>
  </si>
  <si>
    <t>humanitární zahraniční pomoc</t>
  </si>
  <si>
    <t>6222</t>
  </si>
  <si>
    <t>rozvojová zahraniční pomoc</t>
  </si>
  <si>
    <t>Celkem výdaje</t>
  </si>
  <si>
    <t>Obrana</t>
  </si>
  <si>
    <t>Až budou data zakutalizovat</t>
  </si>
  <si>
    <t>KOMENTÁŘE K TABULKÁM V SEŠITU - texty delší než 255 znaků zkraťte, nebo rozdělte do 2 řádků.</t>
  </si>
  <si>
    <t xml:space="preserve">   21.5.2004 12:51:11</t>
  </si>
  <si>
    <t>Počet znaků</t>
  </si>
  <si>
    <t xml:space="preserve">   Použití komentářů</t>
  </si>
  <si>
    <t xml:space="preserve">   A5   A6</t>
  </si>
  <si>
    <t xml:space="preserve">   A1   A2</t>
  </si>
  <si>
    <t xml:space="preserve">   A7</t>
  </si>
  <si>
    <t>Varianta</t>
  </si>
  <si>
    <t>Údaje ke sběru dat</t>
  </si>
  <si>
    <t>Rok</t>
  </si>
  <si>
    <t>Zdroj dat</t>
  </si>
  <si>
    <t>Kapitola</t>
  </si>
  <si>
    <t xml:space="preserve">   Použití zdrojů</t>
  </si>
  <si>
    <t xml:space="preserve">31. 12. </t>
  </si>
  <si>
    <t>Státní závěrečný účet ČR, Závěrečný účet – kapitola 333-MŠMT, 700-Obce a DSO; KÚ, 380-OkÚ, MZe-329, 307-MO, ČSÚ</t>
  </si>
  <si>
    <t>A</t>
  </si>
  <si>
    <t>t</t>
  </si>
  <si>
    <t>Závěrečný účet – kapitola 333-MŠMT, 700-Obce a DSO; KÚ, 380-OkÚ, 307-MO, ČSÚ</t>
  </si>
  <si>
    <t>Ročenka</t>
  </si>
  <si>
    <t xml:space="preserve">   A3   A4</t>
  </si>
  <si>
    <t>Závěrečný účet – kapitola 333-MŠMT, 700-Obce a DSO; KÚ, 380-OkÚ, 307-MO, 329-MZe</t>
  </si>
  <si>
    <t>ekonom</t>
  </si>
  <si>
    <t>Závěrečný účet – kapitola 333-MŠMT</t>
  </si>
  <si>
    <r>
      <t>Kapitola 700-Obce a DSO; KÚ(vzdělávání)</t>
    </r>
    <r>
      <rPr>
        <b/>
        <vertAlign val="superscript"/>
        <sz val="10"/>
        <rFont val="Arial Narrow"/>
        <family val="2"/>
        <charset val="238"/>
      </rPr>
      <t>1)</t>
    </r>
  </si>
  <si>
    <t>odstr</t>
  </si>
  <si>
    <t>Struktura veřejných výdajů na školství v letech 2001 až 2012 ve stálých cenách roku 2005</t>
  </si>
  <si>
    <t>Struktura veřejných výdajů na školství v letech 2001 až 2012 v běžných cenách</t>
  </si>
  <si>
    <t>HDP a výdaje na školství na jednoho obyvatele v letech 2001 až 2012</t>
  </si>
  <si>
    <t>FUNKCE</t>
  </si>
  <si>
    <t xml:space="preserve">2013
</t>
  </si>
  <si>
    <t>2013</t>
  </si>
  <si>
    <t>2014</t>
  </si>
  <si>
    <t xml:space="preserve">2014
</t>
  </si>
  <si>
    <t xml:space="preserve">2015
</t>
  </si>
  <si>
    <t>2015</t>
  </si>
  <si>
    <t xml:space="preserve">2016
</t>
  </si>
  <si>
    <t>Ve stálých cenách roku 2015</t>
  </si>
  <si>
    <t>2016</t>
  </si>
  <si>
    <t xml:space="preserve">2017
</t>
  </si>
  <si>
    <t>2017</t>
  </si>
  <si>
    <t xml:space="preserve">2018
</t>
  </si>
  <si>
    <t xml:space="preserve">v tom </t>
  </si>
  <si>
    <t>Veřejné výdaje na vzdělávání a školské služby v % HDP</t>
  </si>
  <si>
    <t>Výdaje na vzdělávání a školské služby na jednoho obyvatele</t>
  </si>
  <si>
    <t>Výdaje na vzdělávání a školské služby na 1 ekon. aktivního obyvatele</t>
  </si>
  <si>
    <t>V procentech z veřejných výdajů na vzdělávání a školské služby</t>
  </si>
  <si>
    <t>Zdroj: monitor.statnipokladna.cz, ČSÚ</t>
  </si>
  <si>
    <t>2018</t>
  </si>
  <si>
    <t>Celkové výdaje na vzdělávání a školské služby - Oddíl 31 a 32 odvětvového třídění rozpočtové skladby po konsolidaci na úrovni územních rozpočtů a státního rozpočtu.</t>
  </si>
  <si>
    <t xml:space="preserve">Konsolidovány položky rozpočtové skladby: na úrovni územních rozpočtů - 5321, 5323, 5325, 5329, 5342, 5344, 5345, 5347, 5349, 5366, 5367, 5368, 5369, 5641, 5642, 5643, 5649, 6341, 6342, 6345, 6349, 6441, 6442, 6443, 6449; </t>
  </si>
  <si>
    <t>Konsolidovány položky rozpočtové skladby: na úrovni státního rozpočtu - 5321, 5323, 5329, 5342, 5345, 5346, 5349, 6341, 6342, 6343, 6344, 6345, 6349, 6361, 6362 a podseskupení položek 64xx.</t>
  </si>
  <si>
    <t>Veřejné výdaje na vzdělávání a školské služby v běžných cenách (konsolidované)</t>
  </si>
  <si>
    <t>CHECK!</t>
  </si>
  <si>
    <t>Stravování žáků MŠ, ZŠ a SŠ, VOŠ</t>
  </si>
  <si>
    <t>Školská zařízení pro výkon ústavní a ochranné výchovy</t>
  </si>
  <si>
    <t xml:space="preserve">   A1   A2   </t>
  </si>
  <si>
    <r>
      <t>předškolní vzdělávání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</si>
  <si>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 územních rozpočtů (konsolidované)</t>
    </r>
    <r>
      <rPr>
        <vertAlign val="superscript"/>
        <sz val="10"/>
        <rFont val="Arial Narrow"/>
        <family val="2"/>
        <charset val="238"/>
      </rPr>
      <t>2)</t>
    </r>
  </si>
  <si>
    <r>
      <t xml:space="preserve"> konsolidace výdajů</t>
    </r>
    <r>
      <rPr>
        <vertAlign val="superscript"/>
        <sz val="10"/>
        <rFont val="Arial Narrow"/>
        <family val="2"/>
        <charset val="238"/>
      </rPr>
      <t>3)</t>
    </r>
  </si>
  <si>
    <r>
      <t>základní vzdělávání</t>
    </r>
    <r>
      <rPr>
        <vertAlign val="superscript"/>
        <sz val="10"/>
        <rFont val="Arial Narrow"/>
        <family val="2"/>
        <charset val="238"/>
      </rPr>
      <t>3)</t>
    </r>
  </si>
  <si>
    <r>
      <t>základní umělecké školy</t>
    </r>
    <r>
      <rPr>
        <vertAlign val="superscript"/>
        <sz val="10"/>
        <rFont val="Arial Narrow"/>
        <family val="2"/>
        <charset val="238"/>
      </rPr>
      <t>5)</t>
    </r>
  </si>
  <si>
    <r>
      <t>střední vzdělávání včetně konzervatoří a VOŠ</t>
    </r>
    <r>
      <rPr>
        <vertAlign val="superscript"/>
        <sz val="10"/>
        <rFont val="Arial Narrow"/>
        <family val="2"/>
        <charset val="238"/>
      </rPr>
      <t>6)</t>
    </r>
  </si>
  <si>
    <r>
      <t xml:space="preserve"> střední odborná učiliště, učiliště, SPV</t>
    </r>
    <r>
      <rPr>
        <vertAlign val="superscript"/>
        <sz val="10"/>
        <rFont val="Arial Narrow"/>
        <family val="2"/>
        <charset val="238"/>
      </rPr>
      <t>9)</t>
    </r>
  </si>
  <si>
    <r>
      <t>vysoké školy</t>
    </r>
    <r>
      <rPr>
        <vertAlign val="superscript"/>
        <sz val="10"/>
        <rFont val="Arial Narrow"/>
        <family val="2"/>
        <charset val="238"/>
      </rPr>
      <t>12)</t>
    </r>
  </si>
  <si>
    <r>
      <t>státní správa</t>
    </r>
    <r>
      <rPr>
        <vertAlign val="superscript"/>
        <sz val="10"/>
        <rFont val="Arial Narrow"/>
        <family val="2"/>
        <charset val="238"/>
      </rPr>
      <t>13)</t>
    </r>
  </si>
  <si>
    <r>
      <t>ostatní výdaje</t>
    </r>
    <r>
      <rPr>
        <vertAlign val="superscript"/>
        <sz val="10"/>
        <rFont val="Arial Narrow"/>
        <family val="2"/>
        <charset val="238"/>
      </rPr>
      <t>14)</t>
    </r>
  </si>
  <si>
    <t>z toho mateřské školy</t>
  </si>
  <si>
    <t xml:space="preserve"> z toho základní školy, včetně školních družin a klubů</t>
  </si>
  <si>
    <t xml:space="preserve"> gymnázia, včetně sportovních škol</t>
  </si>
  <si>
    <t xml:space="preserve"> střední odborné školy a konzervatoře, včetně VOŠ</t>
  </si>
  <si>
    <t xml:space="preserve"> střední odborná učiliště, učiliště, SPV</t>
  </si>
  <si>
    <t>Vysoké školy</t>
  </si>
  <si>
    <t>Státní správa</t>
  </si>
  <si>
    <t>Ostatní výdaje</t>
  </si>
  <si>
    <t>§ 3111</t>
  </si>
  <si>
    <t>§ 3111, 3112, 3115</t>
  </si>
  <si>
    <t>§ 3113, 3114, 3117, 3118, 3119, 3143</t>
  </si>
  <si>
    <t>§ 3113, 3117, 3118, 3143</t>
  </si>
  <si>
    <t>§ 3231</t>
  </si>
  <si>
    <t>§ 312x; 3150</t>
  </si>
  <si>
    <t>§ 3121, 3128</t>
  </si>
  <si>
    <t>§ 3122, 3124, 3126, 3127, 3150</t>
  </si>
  <si>
    <t>§ 3123, 3125</t>
  </si>
  <si>
    <t>§ 3141, 3142</t>
  </si>
  <si>
    <t>§ 313x</t>
  </si>
  <si>
    <t>§ 321x, 322x</t>
  </si>
  <si>
    <t>§ 326x</t>
  </si>
  <si>
    <t>§ 3144, 3145, 3146, 3147, 3148, 3149, 3232, 3233, 3239, 3280, 329x</t>
  </si>
  <si>
    <t>7)</t>
  </si>
  <si>
    <r>
      <t xml:space="preserve"> gymnázia, včetně sportovních škol</t>
    </r>
    <r>
      <rPr>
        <vertAlign val="superscript"/>
        <sz val="10"/>
        <rFont val="Arial Narrow"/>
        <family val="2"/>
        <charset val="238"/>
      </rPr>
      <t>7)</t>
    </r>
  </si>
  <si>
    <r>
      <t xml:space="preserve"> střední odborné školy a konzervatoře, včetně VOŠ</t>
    </r>
    <r>
      <rPr>
        <vertAlign val="superscript"/>
        <sz val="10"/>
        <rFont val="Arial Narrow"/>
        <family val="2"/>
        <charset val="238"/>
      </rPr>
      <t>8)</t>
    </r>
  </si>
  <si>
    <t>8)</t>
  </si>
  <si>
    <t>9)</t>
  </si>
  <si>
    <t>10)</t>
  </si>
  <si>
    <t>11)</t>
  </si>
  <si>
    <t>12)</t>
  </si>
  <si>
    <t>13)</t>
  </si>
  <si>
    <t>14)</t>
  </si>
  <si>
    <t>Zdroj: monitor.statnipokladna.cz</t>
  </si>
  <si>
    <t>Ministerstvo školství, mládeže a tělovýchovy</t>
  </si>
  <si>
    <t>Ministerstvo obrany</t>
  </si>
  <si>
    <t>Ministerstvo vnitra</t>
  </si>
  <si>
    <t>Případné aktualizace údajů publikovaných ČSÚ                                  byly zpětně promítnuty i do předchozích období.</t>
  </si>
  <si>
    <t>Případné aktualizace údajů publikovaných ČSÚ                                                 byly zpětně promítnuty i do předchozích období.</t>
  </si>
  <si>
    <t xml:space="preserve">2019
</t>
  </si>
  <si>
    <t>2019</t>
  </si>
  <si>
    <r>
      <t>stravování žáků MŠ, ZŠ a SŠ, VOŠ</t>
    </r>
    <r>
      <rPr>
        <vertAlign val="superscript"/>
        <sz val="10"/>
        <rFont val="Arial Narrow"/>
        <family val="2"/>
        <charset val="238"/>
      </rPr>
      <t>10)</t>
    </r>
  </si>
  <si>
    <r>
      <t>školská zařízení pro výkon ústavní a ochranné výchovy</t>
    </r>
    <r>
      <rPr>
        <vertAlign val="superscript"/>
        <sz val="10"/>
        <rFont val="Arial Narrow"/>
        <family val="2"/>
        <charset val="238"/>
      </rPr>
      <t>11)</t>
    </r>
  </si>
  <si>
    <r>
      <t xml:space="preserve">předškolní vzdělávání </t>
    </r>
    <r>
      <rPr>
        <vertAlign val="superscript"/>
        <sz val="10"/>
        <rFont val="Arial Narrow"/>
        <family val="2"/>
        <charset val="238"/>
      </rPr>
      <t>1)</t>
    </r>
  </si>
  <si>
    <t>Případné aktualizace údajů publikovaných ČSÚ byly zpětně promítnuty i do předchozích období.</t>
  </si>
  <si>
    <r>
      <t xml:space="preserve"> z toho základní školy, včetně školních družin a klubů</t>
    </r>
    <r>
      <rPr>
        <vertAlign val="superscript"/>
        <sz val="10"/>
        <rFont val="Arial Narrow"/>
        <family val="2"/>
        <charset val="238"/>
      </rPr>
      <t>4)</t>
    </r>
  </si>
  <si>
    <r>
      <t xml:space="preserve">základní vzdělávání </t>
    </r>
    <r>
      <rPr>
        <vertAlign val="superscript"/>
        <sz val="10"/>
        <rFont val="Arial Narrow"/>
        <family val="2"/>
        <charset val="238"/>
      </rPr>
      <t>3)</t>
    </r>
  </si>
  <si>
    <r>
      <t xml:space="preserve"> základní umělecké školy</t>
    </r>
    <r>
      <rPr>
        <vertAlign val="superscript"/>
        <sz val="10"/>
        <rFont val="Arial Narrow"/>
        <family val="2"/>
        <charset val="238"/>
      </rPr>
      <t xml:space="preserve"> 5)</t>
    </r>
  </si>
  <si>
    <r>
      <t xml:space="preserve">střední vzdělávání včetně konzervatoří a VOŠ </t>
    </r>
    <r>
      <rPr>
        <vertAlign val="superscript"/>
        <sz val="10"/>
        <rFont val="Arial Narrow"/>
        <family val="2"/>
        <charset val="238"/>
      </rPr>
      <t>6)</t>
    </r>
  </si>
  <si>
    <r>
      <t xml:space="preserve">stravování žáků MŠ, ZŠ a SŠ, VOŠ </t>
    </r>
    <r>
      <rPr>
        <vertAlign val="superscript"/>
        <sz val="10"/>
        <rFont val="Arial Narrow"/>
        <family val="2"/>
        <charset val="238"/>
      </rPr>
      <t>10)</t>
    </r>
  </si>
  <si>
    <r>
      <t xml:space="preserve">školská zařízení pro výkon ústavní a ochranné výchovy </t>
    </r>
    <r>
      <rPr>
        <vertAlign val="superscript"/>
        <sz val="10"/>
        <rFont val="Arial Narrow"/>
        <family val="2"/>
        <charset val="238"/>
      </rPr>
      <t>11)</t>
    </r>
  </si>
  <si>
    <t xml:space="preserve">2020
</t>
  </si>
  <si>
    <t>2020</t>
  </si>
  <si>
    <t xml:space="preserve">2020 
</t>
  </si>
  <si>
    <t xml:space="preserve">2020 </t>
  </si>
  <si>
    <t>Výzkum, vývoj a inovace na vysokých školách (§ 3212)</t>
  </si>
  <si>
    <t xml:space="preserve">2021 
</t>
  </si>
  <si>
    <t>2021</t>
  </si>
  <si>
    <t>kontrola</t>
  </si>
  <si>
    <t xml:space="preserve">2022 
</t>
  </si>
  <si>
    <t xml:space="preserve"> ze státního rozpočtu (nekonsolidované)</t>
  </si>
  <si>
    <r>
      <t>Veřejné výdaje na vzdělávání a školské služby v běžných cenách (konsolidované)</t>
    </r>
    <r>
      <rPr>
        <b/>
        <vertAlign val="superscript"/>
        <sz val="10"/>
        <rFont val="Arial Narrow"/>
        <family val="2"/>
        <charset val="238"/>
      </rPr>
      <t>1)</t>
    </r>
  </si>
  <si>
    <r>
      <t>Veřejné výdaje na vzdělávání a školské služby ve stálých cenách</t>
    </r>
    <r>
      <rPr>
        <b/>
        <vertAlign val="superscript"/>
        <sz val="10"/>
        <rFont val="Arial Narrow"/>
        <family val="2"/>
        <charset val="238"/>
      </rPr>
      <t>1)</t>
    </r>
  </si>
  <si>
    <t>Ministerstvo financí a Všeobecná pokladní správa</t>
  </si>
  <si>
    <t>2022</t>
  </si>
  <si>
    <t xml:space="preserve">2023
</t>
  </si>
  <si>
    <t>2023</t>
  </si>
  <si>
    <t xml:space="preserve">2024
</t>
  </si>
  <si>
    <t>2024</t>
  </si>
  <si>
    <t>Veřejné výdaje na vzdělávání a školské služby v běžných cenách, jejich podíl na HDP v letech 2010 až 2024</t>
  </si>
  <si>
    <t>Veřejné výdaje na vzdělávání a školské služby ve stálých cenách roku 2020, jejich podíl na HDP v letech 2010 až 2024</t>
  </si>
  <si>
    <t>HDP a výdaje na vzdělávání a školské služby na jednoho obyvatele v letech 2010 až 2024</t>
  </si>
  <si>
    <t>HDP a výdaje na vzdělávání a školské služby na jednoho ekonomicky aktivního obyvatele v letech 2010 až 2024</t>
  </si>
  <si>
    <t>Struktura veřejných výdajů na vzdělávání a školské služby v letech 2010 až 2024 v běžných cenách</t>
  </si>
  <si>
    <t>Struktura veřejných výdajů na vzdělávání a školské služby v letech 2010 až 2024 ve stálých cenách roku 2020</t>
  </si>
  <si>
    <t>Hrubý domácí produkt ve stálých cenách (r. 2020)</t>
  </si>
  <si>
    <t>Index spotřebitelských cen (2020 = 100)</t>
  </si>
  <si>
    <t>Veřejné výdaje na vzdělávání a školské služby ve stálých cenách roku 2020</t>
  </si>
  <si>
    <t>Míra inflace</t>
  </si>
  <si>
    <t>Ve stálých cenách roku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</si>
</sst>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5" formatCode="#,##0\ &quot;Kč&quot;;\-#,##0\ &quot;Kč&quot;"/>
    <numFmt numFmtId="7" formatCode="#,##0.00\ &quot;Kč&quot;;\-#,##0.00\ &quot;Kč&quot;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_ ;[Red]\-#,##0\ ;\-\ "/>
    <numFmt numFmtId="165" formatCode="0.0%"/>
    <numFmt numFmtId="166" formatCode="#,##0.0_ ;[Red]\-#,##0.0\ ;\–\ "/>
    <numFmt numFmtId="167" formatCode="0.00%\ ;[Red]\-0.00%\ ;\–\ "/>
    <numFmt numFmtId="168" formatCode="#,##0_ ;[Red]\-#,##0\ ;\–\ "/>
    <numFmt numFmtId="169" formatCode="#,##0\ &quot;Kč&quot;\ ;[Red]\-#,##0\ &quot;Kč&quot;\ ;\–\ "/>
    <numFmt numFmtId="170" formatCode="#,##0.000_ ;[Red]\-#,##0.000\ ;\–\ "/>
    <numFmt numFmtId="171" formatCode="0.0"/>
    <numFmt numFmtId="172" formatCode="#,##0.0"/>
    <numFmt numFmtId="173" formatCode="#,##0.000_ ;[Red]\-#,##0.000\ "/>
    <numFmt numFmtId="174" formatCode="#,##0.0_ ;[Red]\-#,##0.0\ "/>
  </numFmts>
  <fonts count="8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1"/>
      <color indexed="9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color indexed="9"/>
      <name val="Arial Narrow"/>
      <family val="2"/>
      <charset val="238"/>
    </font>
    <font>
      <b/>
      <sz val="15"/>
      <color indexed="56"/>
      <name val="Arial Narrow"/>
      <family val="2"/>
      <charset val="238"/>
    </font>
    <font>
      <b/>
      <sz val="13"/>
      <color indexed="56"/>
      <name val="Arial Narrow"/>
      <family val="2"/>
      <charset val="238"/>
    </font>
    <font>
      <b/>
      <sz val="11"/>
      <color indexed="56"/>
      <name val="Arial Narrow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Arial Narrow"/>
      <family val="2"/>
      <charset val="238"/>
    </font>
    <font>
      <sz val="10"/>
      <name val="Arial"/>
      <family val="2"/>
      <charset val="238"/>
    </font>
    <font>
      <sz val="11"/>
      <color indexed="52"/>
      <name val="Arial Narrow"/>
      <family val="2"/>
      <charset val="238"/>
    </font>
    <font>
      <sz val="11"/>
      <color indexed="17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color indexed="62"/>
      <name val="Arial Narrow"/>
      <family val="2"/>
      <charset val="238"/>
    </font>
    <font>
      <b/>
      <sz val="11"/>
      <color indexed="52"/>
      <name val="Arial Narrow"/>
      <family val="2"/>
      <charset val="238"/>
    </font>
    <font>
      <b/>
      <sz val="11"/>
      <color indexed="63"/>
      <name val="Arial Narrow"/>
      <family val="2"/>
      <charset val="238"/>
    </font>
    <font>
      <i/>
      <sz val="11"/>
      <color indexed="23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color indexed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color indexed="22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color indexed="22"/>
      <name val="Arial Narrow"/>
      <family val="2"/>
    </font>
    <font>
      <b/>
      <sz val="10"/>
      <name val="Arial Narrow"/>
      <family val="2"/>
    </font>
    <font>
      <b/>
      <sz val="10"/>
      <color indexed="17"/>
      <name val="Arial Narrow"/>
      <family val="2"/>
      <charset val="238"/>
    </font>
    <font>
      <sz val="10"/>
      <color indexed="40"/>
      <name val="Arial CE"/>
      <charset val="238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i/>
      <sz val="9"/>
      <name val="Arial Narrow"/>
      <family val="2"/>
    </font>
    <font>
      <b/>
      <i/>
      <sz val="12"/>
      <color indexed="22"/>
      <name val="Arial Narrow"/>
      <family val="2"/>
      <charset val="238"/>
    </font>
    <font>
      <b/>
      <i/>
      <sz val="8"/>
      <name val="Arial Narrow"/>
      <family val="2"/>
      <charset val="238"/>
    </font>
    <font>
      <b/>
      <sz val="8"/>
      <name val="Arial CE"/>
      <family val="2"/>
      <charset val="238"/>
    </font>
    <font>
      <sz val="10"/>
      <color indexed="18"/>
      <name val="Arial CE"/>
      <family val="2"/>
      <charset val="238"/>
    </font>
    <font>
      <b/>
      <i/>
      <sz val="10"/>
      <color indexed="18"/>
      <name val="Arial CE"/>
      <family val="2"/>
      <charset val="238"/>
    </font>
    <font>
      <sz val="7"/>
      <color indexed="18"/>
      <name val="Arial CE"/>
      <family val="2"/>
      <charset val="238"/>
    </font>
    <font>
      <sz val="1"/>
      <color indexed="22"/>
      <name val="Arial CE"/>
      <family val="2"/>
      <charset val="238"/>
    </font>
    <font>
      <b/>
      <i/>
      <sz val="10"/>
      <color indexed="22"/>
      <name val="Arial CE"/>
      <family val="2"/>
      <charset val="238"/>
    </font>
    <font>
      <b/>
      <sz val="10"/>
      <color indexed="18"/>
      <name val="Arial CE"/>
      <family val="2"/>
      <charset val="238"/>
    </font>
    <font>
      <sz val="12"/>
      <name val="Arial CE"/>
    </font>
    <font>
      <sz val="10"/>
      <name val="System"/>
      <family val="2"/>
      <charset val="238"/>
    </font>
    <font>
      <sz val="10"/>
      <name val="Helv"/>
    </font>
    <font>
      <sz val="18"/>
      <name val="Arial CE"/>
    </font>
    <font>
      <sz val="8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C00000"/>
      <name val="Arial Narrow"/>
      <family val="2"/>
      <charset val="238"/>
    </font>
    <font>
      <sz val="10"/>
      <color indexed="8"/>
      <name val="Arial"/>
      <family val="2"/>
    </font>
    <font>
      <sz val="11"/>
      <color rgb="FF9C5700"/>
      <name val="Calibri"/>
      <family val="2"/>
      <charset val="238"/>
      <scheme val="minor"/>
    </font>
    <font>
      <sz val="8"/>
      <name val="Arial Narrow"/>
      <family val="2"/>
      <charset val="238"/>
    </font>
    <font>
      <sz val="11"/>
      <color indexed="8"/>
      <name val="Calibri"/>
      <family val="2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7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  <bgColor indexed="64"/>
      </patternFill>
    </fill>
  </fills>
  <borders count="22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</borders>
  <cellStyleXfs count="152">
    <xf numFmtId="0" fontId="0" fillId="0" borderId="0"/>
    <xf numFmtId="10" fontId="53" fillId="2" borderId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9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60" fillId="32" borderId="0" applyNumberFormat="0" applyBorder="0" applyAlignment="0" applyProtection="0"/>
    <xf numFmtId="0" fontId="60" fillId="33" borderId="0" applyNumberFormat="0" applyBorder="0" applyAlignment="0" applyProtection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60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8" fillId="0" borderId="1" applyNumberFormat="0" applyFill="0" applyAlignment="0" applyProtection="0"/>
    <xf numFmtId="0" fontId="62" fillId="0" borderId="188" applyNumberFormat="0" applyFill="0" applyAlignment="0" applyProtection="0"/>
    <xf numFmtId="0" fontId="53" fillId="2" borderId="2"/>
    <xf numFmtId="0" fontId="53" fillId="2" borderId="0"/>
    <xf numFmtId="3" fontId="54" fillId="0" borderId="0" applyFont="0" applyFill="0" applyBorder="0" applyAlignment="0" applyProtection="0"/>
    <xf numFmtId="4" fontId="53" fillId="2" borderId="0"/>
    <xf numFmtId="3" fontId="53" fillId="2" borderId="0"/>
    <xf numFmtId="0" fontId="63" fillId="0" borderId="0" applyNumberFormat="0" applyFill="0" applyBorder="0" applyAlignment="0" applyProtection="0"/>
    <xf numFmtId="0" fontId="64" fillId="43" borderId="0" applyNumberFormat="0" applyBorder="0" applyAlignment="0" applyProtection="0"/>
    <xf numFmtId="0" fontId="9" fillId="7" borderId="3" applyNumberFormat="0" applyAlignment="0" applyProtection="0"/>
    <xf numFmtId="0" fontId="65" fillId="44" borderId="189" applyNumberFormat="0" applyAlignment="0" applyProtection="0"/>
    <xf numFmtId="5" fontId="54" fillId="0" borderId="0" applyFont="0" applyFill="0" applyBorder="0" applyAlignment="0" applyProtection="0"/>
    <xf numFmtId="7" fontId="53" fillId="2" borderId="0"/>
    <xf numFmtId="5" fontId="53" fillId="2" borderId="0"/>
    <xf numFmtId="0" fontId="10" fillId="0" borderId="4" applyNumberFormat="0" applyFill="0" applyAlignment="0" applyProtection="0"/>
    <xf numFmtId="0" fontId="66" fillId="0" borderId="190" applyNumberFormat="0" applyFill="0" applyAlignment="0" applyProtection="0"/>
    <xf numFmtId="0" fontId="11" fillId="0" borderId="5" applyNumberFormat="0" applyFill="0" applyAlignment="0" applyProtection="0"/>
    <xf numFmtId="0" fontId="67" fillId="0" borderId="191" applyNumberFormat="0" applyFill="0" applyAlignment="0" applyProtection="0"/>
    <xf numFmtId="0" fontId="12" fillId="0" borderId="6" applyNumberFormat="0" applyFill="0" applyAlignment="0" applyProtection="0"/>
    <xf numFmtId="0" fontId="68" fillId="0" borderId="192" applyNumberFormat="0" applyFill="0" applyAlignment="0" applyProtection="0"/>
    <xf numFmtId="0" fontId="1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70" fillId="45" borderId="0" applyNumberFormat="0" applyBorder="0" applyAlignment="0" applyProtection="0"/>
    <xf numFmtId="0" fontId="15" fillId="0" borderId="0"/>
    <xf numFmtId="0" fontId="60" fillId="0" borderId="0"/>
    <xf numFmtId="0" fontId="15" fillId="0" borderId="0"/>
    <xf numFmtId="2" fontId="53" fillId="2" borderId="0"/>
    <xf numFmtId="0" fontId="2" fillId="9" borderId="7" applyNumberFormat="0" applyFont="0" applyAlignment="0" applyProtection="0"/>
    <xf numFmtId="0" fontId="60" fillId="46" borderId="193" applyNumberFormat="0" applyFont="0" applyAlignment="0" applyProtection="0"/>
    <xf numFmtId="9" fontId="2" fillId="0" borderId="0" applyFont="0" applyFill="0" applyBorder="0" applyAlignment="0" applyProtection="0"/>
    <xf numFmtId="0" fontId="16" fillId="0" borderId="8" applyNumberFormat="0" applyFill="0" applyAlignment="0" applyProtection="0"/>
    <xf numFmtId="0" fontId="71" fillId="0" borderId="194" applyNumberFormat="0" applyFill="0" applyAlignment="0" applyProtection="0"/>
    <xf numFmtId="0" fontId="17" fillId="3" borderId="0" applyNumberFormat="0" applyBorder="0" applyAlignment="0" applyProtection="0"/>
    <xf numFmtId="0" fontId="72" fillId="47" borderId="0" applyNumberFormat="0" applyBorder="0" applyAlignment="0" applyProtection="0"/>
    <xf numFmtId="0" fontId="55" fillId="0" borderId="0"/>
    <xf numFmtId="0" fontId="18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9" fillId="4" borderId="9" applyNumberFormat="0" applyAlignment="0" applyProtection="0"/>
    <xf numFmtId="0" fontId="74" fillId="48" borderId="195" applyNumberFormat="0" applyAlignment="0" applyProtection="0"/>
    <xf numFmtId="0" fontId="20" fillId="10" borderId="9" applyNumberFormat="0" applyAlignment="0" applyProtection="0"/>
    <xf numFmtId="0" fontId="75" fillId="49" borderId="195" applyNumberFormat="0" applyAlignment="0" applyProtection="0"/>
    <xf numFmtId="0" fontId="21" fillId="10" borderId="10" applyNumberFormat="0" applyAlignment="0" applyProtection="0"/>
    <xf numFmtId="0" fontId="76" fillId="49" borderId="196" applyNumberFormat="0" applyAlignment="0" applyProtection="0"/>
    <xf numFmtId="0" fontId="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6" fillId="2" borderId="0"/>
    <xf numFmtId="0" fontId="57" fillId="2" borderId="0"/>
    <xf numFmtId="0" fontId="7" fillId="11" borderId="0" applyNumberFormat="0" applyBorder="0" applyAlignment="0" applyProtection="0"/>
    <xf numFmtId="0" fontId="61" fillId="50" borderId="0" applyNumberFormat="0" applyBorder="0" applyAlignment="0" applyProtection="0"/>
    <xf numFmtId="0" fontId="7" fillId="12" borderId="0" applyNumberFormat="0" applyBorder="0" applyAlignment="0" applyProtection="0"/>
    <xf numFmtId="0" fontId="61" fillId="51" borderId="0" applyNumberFormat="0" applyBorder="0" applyAlignment="0" applyProtection="0"/>
    <xf numFmtId="0" fontId="7" fillId="13" borderId="0" applyNumberFormat="0" applyBorder="0" applyAlignment="0" applyProtection="0"/>
    <xf numFmtId="0" fontId="61" fillId="52" borderId="0" applyNumberFormat="0" applyBorder="0" applyAlignment="0" applyProtection="0"/>
    <xf numFmtId="0" fontId="7" fillId="5" borderId="0" applyNumberFormat="0" applyBorder="0" applyAlignment="0" applyProtection="0"/>
    <xf numFmtId="0" fontId="61" fillId="53" borderId="0" applyNumberFormat="0" applyBorder="0" applyAlignment="0" applyProtection="0"/>
    <xf numFmtId="0" fontId="7" fillId="6" borderId="0" applyNumberFormat="0" applyBorder="0" applyAlignment="0" applyProtection="0"/>
    <xf numFmtId="0" fontId="61" fillId="54" borderId="0" applyNumberFormat="0" applyBorder="0" applyAlignment="0" applyProtection="0"/>
    <xf numFmtId="0" fontId="7" fillId="14" borderId="0" applyNumberFormat="0" applyBorder="0" applyAlignment="0" applyProtection="0"/>
    <xf numFmtId="0" fontId="61" fillId="55" borderId="0" applyNumberFormat="0" applyBorder="0" applyAlignment="0" applyProtection="0"/>
    <xf numFmtId="0" fontId="64" fillId="43" borderId="0" applyNumberFormat="0" applyBorder="0" applyAlignment="0" applyProtection="0"/>
    <xf numFmtId="0" fontId="1" fillId="25" borderId="0" applyNumberFormat="0" applyBorder="0" applyAlignment="0" applyProtection="0"/>
    <xf numFmtId="0" fontId="1" fillId="31" borderId="0" applyNumberFormat="0" applyBorder="0" applyAlignment="0" applyProtection="0"/>
    <xf numFmtId="0" fontId="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0" fontId="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33" borderId="0" applyNumberFormat="0" applyBorder="0" applyAlignment="0" applyProtection="0"/>
    <xf numFmtId="0" fontId="1" fillId="39" borderId="0" applyNumberFormat="0" applyBorder="0" applyAlignment="0" applyProtection="0"/>
    <xf numFmtId="0" fontId="1" fillId="28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29" borderId="0" applyNumberFormat="0" applyBorder="0" applyAlignment="0" applyProtection="0"/>
    <xf numFmtId="0" fontId="1" fillId="35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6" borderId="0" applyNumberFormat="0" applyBorder="0" applyAlignment="0" applyProtection="0"/>
    <xf numFmtId="0" fontId="1" fillId="42" borderId="0" applyNumberFormat="0" applyBorder="0" applyAlignment="0" applyProtection="0"/>
    <xf numFmtId="0" fontId="79" fillId="0" borderId="0"/>
    <xf numFmtId="0" fontId="82" fillId="0" borderId="0"/>
    <xf numFmtId="0" fontId="80" fillId="45" borderId="0" applyNumberFormat="0" applyBorder="0" applyAlignment="0" applyProtection="0"/>
    <xf numFmtId="0" fontId="15" fillId="0" borderId="0"/>
    <xf numFmtId="0" fontId="1" fillId="46" borderId="193" applyNumberFormat="0" applyFont="0" applyAlignment="0" applyProtection="0"/>
    <xf numFmtId="0" fontId="1" fillId="26" borderId="0" applyNumberFormat="0" applyBorder="0" applyAlignment="0" applyProtection="0"/>
    <xf numFmtId="0" fontId="1" fillId="32" borderId="0" applyNumberFormat="0" applyBorder="0" applyAlignment="0" applyProtection="0"/>
    <xf numFmtId="44" fontId="15" fillId="0" borderId="0" applyFont="0" applyFill="0" applyBorder="0" applyAlignment="0" applyProtection="0"/>
    <xf numFmtId="0" fontId="83" fillId="0" borderId="0"/>
    <xf numFmtId="0" fontId="1" fillId="0" borderId="0"/>
    <xf numFmtId="0" fontId="1" fillId="31" borderId="0" applyNumberFormat="0" applyBorder="0" applyAlignment="0" applyProtection="0"/>
    <xf numFmtId="0" fontId="1" fillId="25" borderId="0" applyNumberFormat="0" applyBorder="0" applyAlignment="0" applyProtection="0"/>
    <xf numFmtId="0" fontId="1" fillId="36" borderId="0" applyNumberFormat="0" applyBorder="0" applyAlignment="0" applyProtection="0"/>
    <xf numFmtId="0" fontId="1" fillId="30" borderId="0" applyNumberFormat="0" applyBorder="0" applyAlignment="0" applyProtection="0"/>
    <xf numFmtId="0" fontId="1" fillId="35" borderId="0" applyNumberFormat="0" applyBorder="0" applyAlignment="0" applyProtection="0"/>
    <xf numFmtId="0" fontId="1" fillId="29" borderId="0" applyNumberFormat="0" applyBorder="0" applyAlignment="0" applyProtection="0"/>
    <xf numFmtId="0" fontId="2" fillId="0" borderId="0"/>
    <xf numFmtId="0" fontId="1" fillId="34" borderId="0" applyNumberFormat="0" applyBorder="0" applyAlignment="0" applyProtection="0"/>
    <xf numFmtId="0" fontId="1" fillId="28" borderId="0" applyNumberFormat="0" applyBorder="0" applyAlignment="0" applyProtection="0"/>
    <xf numFmtId="0" fontId="1" fillId="33" borderId="0" applyNumberFormat="0" applyBorder="0" applyAlignment="0" applyProtection="0"/>
    <xf numFmtId="0" fontId="1" fillId="27" borderId="0" applyNumberFormat="0" applyBorder="0" applyAlignment="0" applyProtection="0"/>
    <xf numFmtId="0" fontId="8" fillId="0" borderId="1" applyNumberFormat="0" applyFill="0" applyAlignment="0" applyProtection="0"/>
    <xf numFmtId="0" fontId="9" fillId="7" borderId="3" applyNumberFormat="0" applyAlignment="0" applyProtection="0"/>
    <xf numFmtId="5" fontId="54" fillId="0" borderId="0" applyFont="0" applyFill="0" applyBorder="0" applyAlignment="0" applyProtection="0"/>
    <xf numFmtId="7" fontId="53" fillId="2" borderId="0"/>
    <xf numFmtId="5" fontId="53" fillId="2" borderId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" fillId="0" borderId="0"/>
    <xf numFmtId="0" fontId="2" fillId="9" borderId="7" applyNumberFormat="0" applyFont="0" applyAlignment="0" applyProtection="0"/>
    <xf numFmtId="9" fontId="2" fillId="0" borderId="0" applyFont="0" applyFill="0" applyBorder="0" applyAlignment="0" applyProtection="0"/>
    <xf numFmtId="0" fontId="16" fillId="0" borderId="8" applyNumberFormat="0" applyFill="0" applyAlignment="0" applyProtection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9" applyNumberFormat="0" applyAlignment="0" applyProtection="0"/>
    <xf numFmtId="0" fontId="20" fillId="10" borderId="9" applyNumberFormat="0" applyAlignment="0" applyProtection="0"/>
    <xf numFmtId="0" fontId="21" fillId="10" borderId="10" applyNumberFormat="0" applyAlignment="0" applyProtection="0"/>
    <xf numFmtId="0" fontId="22" fillId="0" borderId="0" applyNumberFormat="0" applyFill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14" borderId="0" applyNumberFormat="0" applyBorder="0" applyAlignment="0" applyProtection="0"/>
    <xf numFmtId="0" fontId="79" fillId="0" borderId="0"/>
    <xf numFmtId="0" fontId="84" fillId="0" borderId="0"/>
    <xf numFmtId="43" fontId="2" fillId="0" borderId="0" applyFont="0" applyFill="0" applyBorder="0" applyAlignment="0" applyProtection="0"/>
  </cellStyleXfs>
  <cellXfs count="537">
    <xf numFmtId="0" fontId="0" fillId="0" borderId="0" xfId="0"/>
    <xf numFmtId="0" fontId="3" fillId="15" borderId="0" xfId="0" applyFont="1" applyFill="1" applyAlignment="1" applyProtection="1">
      <alignment horizontal="right"/>
      <protection hidden="1"/>
    </xf>
    <xf numFmtId="0" fontId="3" fillId="15" borderId="0" xfId="0" applyFont="1" applyFill="1" applyAlignment="1" applyProtection="1">
      <alignment horizontal="right"/>
      <protection locked="0" hidden="1"/>
    </xf>
    <xf numFmtId="0" fontId="3" fillId="15" borderId="0" xfId="0" applyFont="1" applyFill="1" applyAlignment="1" applyProtection="1">
      <alignment horizontal="right" vertical="center"/>
      <protection hidden="1"/>
    </xf>
    <xf numFmtId="0" fontId="4" fillId="15" borderId="0" xfId="0" applyFont="1" applyFill="1" applyAlignment="1" applyProtection="1">
      <alignment horizontal="centerContinuous" vertical="center"/>
      <protection hidden="1"/>
    </xf>
    <xf numFmtId="0" fontId="3" fillId="15" borderId="0" xfId="0" applyFont="1" applyFill="1" applyAlignment="1" applyProtection="1">
      <alignment horizontal="center" vertical="center"/>
      <protection hidden="1"/>
    </xf>
    <xf numFmtId="0" fontId="5" fillId="15" borderId="0" xfId="0" applyFont="1" applyFill="1" applyAlignment="1" applyProtection="1">
      <alignment horizontal="centerContinuous" vertical="top"/>
      <protection hidden="1"/>
    </xf>
    <xf numFmtId="0" fontId="3" fillId="15" borderId="11" xfId="0" applyFont="1" applyFill="1" applyBorder="1" applyAlignment="1" applyProtection="1">
      <alignment horizontal="left" vertical="center"/>
      <protection hidden="1"/>
    </xf>
    <xf numFmtId="0" fontId="3" fillId="15" borderId="11" xfId="0" applyFont="1" applyFill="1" applyBorder="1" applyAlignment="1" applyProtection="1">
      <alignment horizontal="right" vertical="center"/>
      <protection hidden="1"/>
    </xf>
    <xf numFmtId="0" fontId="3" fillId="15" borderId="0" xfId="0" applyFont="1" applyFill="1" applyAlignment="1" applyProtection="1">
      <alignment horizontal="left" vertical="center"/>
      <protection hidden="1"/>
    </xf>
    <xf numFmtId="0" fontId="3" fillId="15" borderId="11" xfId="0" applyFont="1" applyFill="1" applyBorder="1" applyAlignment="1" applyProtection="1">
      <alignment horizontal="right" vertical="center" wrapText="1"/>
      <protection hidden="1"/>
    </xf>
    <xf numFmtId="0" fontId="3" fillId="15" borderId="0" xfId="0" applyFont="1" applyFill="1" applyAlignment="1" applyProtection="1">
      <alignment horizontal="left"/>
      <protection hidden="1"/>
    </xf>
    <xf numFmtId="0" fontId="6" fillId="15" borderId="0" xfId="0" applyFont="1" applyFill="1" applyAlignment="1" applyProtection="1">
      <alignment horizontal="right" vertical="center"/>
      <protection hidden="1"/>
    </xf>
    <xf numFmtId="0" fontId="5" fillId="15" borderId="0" xfId="0" applyFont="1" applyFill="1" applyAlignment="1" applyProtection="1">
      <alignment horizontal="left" vertical="center"/>
      <protection hidden="1"/>
    </xf>
    <xf numFmtId="164" fontId="23" fillId="16" borderId="12" xfId="0" applyNumberFormat="1" applyFont="1" applyFill="1" applyBorder="1" applyAlignment="1">
      <alignment horizontal="centerContinuous" vertical="center"/>
    </xf>
    <xf numFmtId="164" fontId="24" fillId="16" borderId="13" xfId="0" applyNumberFormat="1" applyFont="1" applyFill="1" applyBorder="1" applyAlignment="1">
      <alignment horizontal="centerContinuous" vertical="center"/>
    </xf>
    <xf numFmtId="169" fontId="24" fillId="17" borderId="14" xfId="0" applyNumberFormat="1" applyFont="1" applyFill="1" applyBorder="1" applyAlignment="1">
      <alignment horizontal="right" vertical="center"/>
    </xf>
    <xf numFmtId="169" fontId="23" fillId="17" borderId="15" xfId="0" applyNumberFormat="1" applyFont="1" applyFill="1" applyBorder="1" applyAlignment="1">
      <alignment horizontal="right" vertical="center"/>
    </xf>
    <xf numFmtId="169" fontId="23" fillId="17" borderId="16" xfId="0" applyNumberFormat="1" applyFont="1" applyFill="1" applyBorder="1" applyAlignment="1">
      <alignment horizontal="right" vertical="center"/>
    </xf>
    <xf numFmtId="164" fontId="34" fillId="16" borderId="13" xfId="0" applyNumberFormat="1" applyFont="1" applyFill="1" applyBorder="1" applyAlignment="1">
      <alignment horizontal="centerContinuous" vertical="center"/>
    </xf>
    <xf numFmtId="164" fontId="34" fillId="16" borderId="17" xfId="0" applyNumberFormat="1" applyFont="1" applyFill="1" applyBorder="1" applyAlignment="1">
      <alignment horizontal="centerContinuous" vertical="center"/>
    </xf>
    <xf numFmtId="169" fontId="24" fillId="17" borderId="15" xfId="0" applyNumberFormat="1" applyFont="1" applyFill="1" applyBorder="1" applyAlignment="1">
      <alignment horizontal="right" vertical="center"/>
    </xf>
    <xf numFmtId="164" fontId="23" fillId="16" borderId="17" xfId="0" applyNumberFormat="1" applyFont="1" applyFill="1" applyBorder="1" applyAlignment="1">
      <alignment horizontal="centerContinuous" vertical="center"/>
    </xf>
    <xf numFmtId="167" fontId="24" fillId="17" borderId="18" xfId="0" applyNumberFormat="1" applyFont="1" applyFill="1" applyBorder="1" applyAlignment="1">
      <alignment horizontal="right" vertical="center"/>
    </xf>
    <xf numFmtId="167" fontId="24" fillId="17" borderId="14" xfId="0" applyNumberFormat="1" applyFont="1" applyFill="1" applyBorder="1" applyAlignment="1">
      <alignment horizontal="right" vertical="center"/>
    </xf>
    <xf numFmtId="167" fontId="24" fillId="17" borderId="19" xfId="0" applyNumberFormat="1" applyFont="1" applyFill="1" applyBorder="1" applyAlignment="1">
      <alignment horizontal="right" vertical="center"/>
    </xf>
    <xf numFmtId="167" fontId="24" fillId="17" borderId="20" xfId="0" applyNumberFormat="1" applyFont="1" applyFill="1" applyBorder="1" applyAlignment="1">
      <alignment horizontal="right" vertical="center"/>
    </xf>
    <xf numFmtId="167" fontId="24" fillId="17" borderId="22" xfId="0" applyNumberFormat="1" applyFont="1" applyFill="1" applyBorder="1" applyAlignment="1">
      <alignment horizontal="right" vertical="center"/>
    </xf>
    <xf numFmtId="167" fontId="24" fillId="17" borderId="23" xfId="0" applyNumberFormat="1" applyFont="1" applyFill="1" applyBorder="1" applyAlignment="1">
      <alignment horizontal="right" vertical="center"/>
    </xf>
    <xf numFmtId="167" fontId="24" fillId="17" borderId="25" xfId="0" applyNumberFormat="1" applyFont="1" applyFill="1" applyBorder="1" applyAlignment="1">
      <alignment horizontal="right" vertical="center"/>
    </xf>
    <xf numFmtId="167" fontId="24" fillId="17" borderId="26" xfId="0" applyNumberFormat="1" applyFont="1" applyFill="1" applyBorder="1" applyAlignment="1">
      <alignment horizontal="right" vertical="center"/>
    </xf>
    <xf numFmtId="167" fontId="24" fillId="17" borderId="28" xfId="0" applyNumberFormat="1" applyFont="1" applyFill="1" applyBorder="1" applyAlignment="1">
      <alignment horizontal="right" vertical="center"/>
    </xf>
    <xf numFmtId="167" fontId="24" fillId="17" borderId="15" xfId="0" applyNumberFormat="1" applyFont="1" applyFill="1" applyBorder="1" applyAlignment="1">
      <alignment horizontal="right" vertical="center"/>
    </xf>
    <xf numFmtId="167" fontId="24" fillId="17" borderId="30" xfId="0" applyNumberFormat="1" applyFont="1" applyFill="1" applyBorder="1" applyAlignment="1">
      <alignment horizontal="right" vertical="center"/>
    </xf>
    <xf numFmtId="167" fontId="24" fillId="17" borderId="31" xfId="0" applyNumberFormat="1" applyFont="1" applyFill="1" applyBorder="1" applyAlignment="1">
      <alignment horizontal="right" vertical="center"/>
    </xf>
    <xf numFmtId="0" fontId="35" fillId="18" borderId="0" xfId="0" applyFont="1" applyFill="1" applyAlignment="1" applyProtection="1">
      <alignment horizontal="center" vertical="center"/>
      <protection hidden="1"/>
    </xf>
    <xf numFmtId="0" fontId="35" fillId="19" borderId="0" xfId="0" applyFont="1" applyFill="1" applyAlignment="1" applyProtection="1">
      <alignment horizontal="center" vertical="center"/>
      <protection hidden="1"/>
    </xf>
    <xf numFmtId="0" fontId="35" fillId="19" borderId="0" xfId="0" applyFont="1" applyFill="1" applyAlignment="1" applyProtection="1">
      <alignment horizontal="right" vertical="center"/>
      <protection hidden="1"/>
    </xf>
    <xf numFmtId="0" fontId="36" fillId="20" borderId="0" xfId="0" applyFont="1" applyFill="1" applyAlignment="1" applyProtection="1">
      <alignment horizontal="right" vertical="center"/>
      <protection locked="0"/>
    </xf>
    <xf numFmtId="0" fontId="36" fillId="20" borderId="0" xfId="0" applyFont="1" applyFill="1" applyAlignment="1" applyProtection="1">
      <alignment horizontal="center" vertical="center"/>
      <protection locked="0"/>
    </xf>
    <xf numFmtId="0" fontId="23" fillId="19" borderId="0" xfId="0" applyFont="1" applyFill="1" applyAlignment="1" applyProtection="1">
      <alignment horizontal="center" vertical="center"/>
      <protection hidden="1"/>
    </xf>
    <xf numFmtId="0" fontId="23" fillId="19" borderId="0" xfId="0" applyFont="1" applyFill="1" applyAlignment="1" applyProtection="1">
      <alignment horizontal="right" vertical="center"/>
      <protection hidden="1"/>
    </xf>
    <xf numFmtId="0" fontId="23" fillId="20" borderId="0" xfId="0" applyFont="1" applyFill="1" applyAlignment="1" applyProtection="1">
      <alignment horizontal="center" vertical="center"/>
      <protection locked="0"/>
    </xf>
    <xf numFmtId="0" fontId="23" fillId="19" borderId="0" xfId="0" applyFont="1" applyFill="1" applyAlignment="1" applyProtection="1">
      <alignment horizontal="left" vertical="center"/>
      <protection hidden="1"/>
    </xf>
    <xf numFmtId="0" fontId="37" fillId="18" borderId="0" xfId="0" applyFont="1" applyFill="1" applyAlignment="1" applyProtection="1">
      <alignment horizontal="center" vertical="center"/>
      <protection locked="0" hidden="1"/>
    </xf>
    <xf numFmtId="0" fontId="24" fillId="19" borderId="0" xfId="0" applyFont="1" applyFill="1" applyAlignment="1" applyProtection="1">
      <alignment horizontal="center" vertical="center"/>
      <protection hidden="1"/>
    </xf>
    <xf numFmtId="0" fontId="24" fillId="19" borderId="0" xfId="0" applyFont="1" applyFill="1" applyAlignment="1" applyProtection="1">
      <alignment vertical="center"/>
      <protection hidden="1"/>
    </xf>
    <xf numFmtId="0" fontId="23" fillId="17" borderId="0" xfId="0" applyFont="1" applyFill="1" applyAlignment="1" applyProtection="1">
      <alignment horizontal="center" vertical="center"/>
      <protection locked="0" hidden="1"/>
    </xf>
    <xf numFmtId="0" fontId="25" fillId="19" borderId="0" xfId="0" applyFont="1" applyFill="1" applyAlignment="1" applyProtection="1">
      <alignment vertical="center"/>
      <protection hidden="1"/>
    </xf>
    <xf numFmtId="49" fontId="25" fillId="0" borderId="0" xfId="0" applyNumberFormat="1" applyFont="1" applyAlignment="1" applyProtection="1">
      <alignment vertical="center"/>
      <protection hidden="1"/>
    </xf>
    <xf numFmtId="49" fontId="25" fillId="0" borderId="0" xfId="0" applyNumberFormat="1" applyFont="1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hidden="1"/>
    </xf>
    <xf numFmtId="0" fontId="23" fillId="17" borderId="0" xfId="0" applyFont="1" applyFill="1" applyAlignment="1" applyProtection="1">
      <alignment horizontal="center" vertical="center"/>
      <protection hidden="1"/>
    </xf>
    <xf numFmtId="0" fontId="38" fillId="16" borderId="0" xfId="0" applyFont="1" applyFill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top"/>
      <protection locked="0"/>
    </xf>
    <xf numFmtId="49" fontId="25" fillId="0" borderId="0" xfId="0" applyNumberFormat="1" applyFont="1" applyAlignment="1" applyProtection="1">
      <alignment vertical="top"/>
      <protection hidden="1"/>
    </xf>
    <xf numFmtId="0" fontId="39" fillId="19" borderId="0" xfId="0" applyFont="1" applyFill="1" applyAlignment="1" applyProtection="1">
      <alignment horizontal="center" vertical="center"/>
      <protection hidden="1"/>
    </xf>
    <xf numFmtId="49" fontId="26" fillId="0" borderId="0" xfId="0" applyNumberFormat="1" applyFont="1" applyProtection="1">
      <protection locked="0"/>
    </xf>
    <xf numFmtId="49" fontId="23" fillId="0" borderId="0" xfId="0" applyNumberFormat="1" applyFont="1" applyAlignment="1" applyProtection="1">
      <alignment vertical="top"/>
      <protection locked="0"/>
    </xf>
    <xf numFmtId="0" fontId="27" fillId="19" borderId="0" xfId="0" applyFont="1" applyFill="1" applyAlignment="1" applyProtection="1">
      <alignment vertical="center"/>
      <protection hidden="1"/>
    </xf>
    <xf numFmtId="0" fontId="24" fillId="0" borderId="33" xfId="0" applyFont="1" applyBorder="1" applyAlignment="1" applyProtection="1">
      <alignment vertical="center"/>
      <protection hidden="1"/>
    </xf>
    <xf numFmtId="49" fontId="24" fillId="0" borderId="33" xfId="0" applyNumberFormat="1" applyFont="1" applyBorder="1" applyAlignment="1" applyProtection="1">
      <alignment vertical="center"/>
      <protection hidden="1"/>
    </xf>
    <xf numFmtId="49" fontId="27" fillId="0" borderId="33" xfId="0" applyNumberFormat="1" applyFont="1" applyBorder="1" applyAlignment="1" applyProtection="1">
      <alignment vertical="center"/>
      <protection hidden="1"/>
    </xf>
    <xf numFmtId="49" fontId="23" fillId="0" borderId="33" xfId="0" applyNumberFormat="1" applyFont="1" applyBorder="1" applyAlignment="1" applyProtection="1">
      <alignment horizontal="right" vertical="center"/>
      <protection locked="0"/>
    </xf>
    <xf numFmtId="0" fontId="24" fillId="19" borderId="34" xfId="0" applyFont="1" applyFill="1" applyBorder="1" applyAlignment="1" applyProtection="1">
      <alignment vertical="center"/>
      <protection hidden="1"/>
    </xf>
    <xf numFmtId="0" fontId="23" fillId="19" borderId="0" xfId="0" applyFont="1" applyFill="1" applyAlignment="1" applyProtection="1">
      <alignment horizontal="center" vertical="center"/>
      <protection locked="0"/>
    </xf>
    <xf numFmtId="0" fontId="24" fillId="19" borderId="34" xfId="0" applyFont="1" applyFill="1" applyBorder="1" applyAlignment="1" applyProtection="1">
      <alignment vertical="center"/>
      <protection locked="0"/>
    </xf>
    <xf numFmtId="49" fontId="23" fillId="16" borderId="35" xfId="0" applyNumberFormat="1" applyFont="1" applyFill="1" applyBorder="1" applyAlignment="1" applyProtection="1">
      <alignment vertical="center"/>
      <protection locked="0"/>
    </xf>
    <xf numFmtId="49" fontId="23" fillId="16" borderId="36" xfId="0" applyNumberFormat="1" applyFont="1" applyFill="1" applyBorder="1" applyAlignment="1" applyProtection="1">
      <alignment horizontal="left" vertical="center"/>
      <protection locked="0"/>
    </xf>
    <xf numFmtId="49" fontId="23" fillId="16" borderId="36" xfId="0" applyNumberFormat="1" applyFont="1" applyFill="1" applyBorder="1" applyAlignment="1" applyProtection="1">
      <alignment horizontal="right" vertical="center"/>
      <protection locked="0"/>
    </xf>
    <xf numFmtId="49" fontId="23" fillId="16" borderId="37" xfId="0" applyNumberFormat="1" applyFont="1" applyFill="1" applyBorder="1" applyAlignment="1" applyProtection="1">
      <alignment horizontal="left" vertical="center"/>
      <protection locked="0"/>
    </xf>
    <xf numFmtId="166" fontId="23" fillId="17" borderId="38" xfId="0" applyNumberFormat="1" applyFont="1" applyFill="1" applyBorder="1" applyAlignment="1" applyProtection="1">
      <alignment horizontal="right" vertical="center"/>
      <protection locked="0"/>
    </xf>
    <xf numFmtId="49" fontId="24" fillId="16" borderId="39" xfId="0" applyNumberFormat="1" applyFont="1" applyFill="1" applyBorder="1" applyAlignment="1" applyProtection="1">
      <alignment horizontal="left" vertical="center"/>
      <protection locked="0"/>
    </xf>
    <xf numFmtId="49" fontId="23" fillId="16" borderId="36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37" xfId="0" applyNumberFormat="1" applyFont="1" applyFill="1" applyBorder="1" applyAlignment="1" applyProtection="1">
      <alignment horizontal="left" vertical="center" wrapText="1"/>
      <protection locked="0"/>
    </xf>
    <xf numFmtId="49" fontId="24" fillId="16" borderId="40" xfId="0" applyNumberFormat="1" applyFont="1" applyFill="1" applyBorder="1" applyAlignment="1" applyProtection="1">
      <alignment vertical="center"/>
      <protection locked="0"/>
    </xf>
    <xf numFmtId="49" fontId="24" fillId="16" borderId="41" xfId="0" applyNumberFormat="1" applyFont="1" applyFill="1" applyBorder="1" applyAlignment="1" applyProtection="1">
      <alignment horizontal="left" vertical="center"/>
      <protection locked="0"/>
    </xf>
    <xf numFmtId="49" fontId="24" fillId="16" borderId="41" xfId="0" applyNumberFormat="1" applyFont="1" applyFill="1" applyBorder="1" applyAlignment="1" applyProtection="1">
      <alignment horizontal="right" vertical="center"/>
      <protection locked="0"/>
    </xf>
    <xf numFmtId="49" fontId="24" fillId="16" borderId="42" xfId="0" applyNumberFormat="1" applyFont="1" applyFill="1" applyBorder="1" applyAlignment="1" applyProtection="1">
      <alignment horizontal="left" vertical="center"/>
      <protection locked="0"/>
    </xf>
    <xf numFmtId="166" fontId="24" fillId="17" borderId="28" xfId="0" applyNumberFormat="1" applyFont="1" applyFill="1" applyBorder="1" applyAlignment="1" applyProtection="1">
      <alignment horizontal="right" vertical="center"/>
      <protection locked="0"/>
    </xf>
    <xf numFmtId="166" fontId="24" fillId="17" borderId="15" xfId="0" applyNumberFormat="1" applyFont="1" applyFill="1" applyBorder="1" applyAlignment="1" applyProtection="1">
      <alignment horizontal="right" vertical="center"/>
      <protection locked="0"/>
    </xf>
    <xf numFmtId="49" fontId="24" fillId="16" borderId="43" xfId="0" applyNumberFormat="1" applyFont="1" applyFill="1" applyBorder="1" applyAlignment="1" applyProtection="1">
      <alignment vertical="center"/>
      <protection locked="0"/>
    </xf>
    <xf numFmtId="49" fontId="24" fillId="16" borderId="20" xfId="0" applyNumberFormat="1" applyFont="1" applyFill="1" applyBorder="1" applyAlignment="1" applyProtection="1">
      <alignment horizontal="left" vertical="center"/>
      <protection locked="0"/>
    </xf>
    <xf numFmtId="49" fontId="24" fillId="16" borderId="44" xfId="0" applyNumberFormat="1" applyFont="1" applyFill="1" applyBorder="1" applyAlignment="1" applyProtection="1">
      <alignment horizontal="left" vertical="center"/>
      <protection locked="0"/>
    </xf>
    <xf numFmtId="49" fontId="24" fillId="16" borderId="44" xfId="0" applyNumberFormat="1" applyFont="1" applyFill="1" applyBorder="1" applyAlignment="1" applyProtection="1">
      <alignment horizontal="right" vertical="center"/>
      <protection locked="0"/>
    </xf>
    <xf numFmtId="49" fontId="24" fillId="16" borderId="45" xfId="0" applyNumberFormat="1" applyFont="1" applyFill="1" applyBorder="1" applyAlignment="1" applyProtection="1">
      <alignment horizontal="left" vertical="center"/>
      <protection locked="0"/>
    </xf>
    <xf numFmtId="166" fontId="24" fillId="17" borderId="19" xfId="0" applyNumberFormat="1" applyFont="1" applyFill="1" applyBorder="1" applyAlignment="1" applyProtection="1">
      <alignment horizontal="right" vertical="center"/>
      <protection locked="0"/>
    </xf>
    <xf numFmtId="166" fontId="24" fillId="17" borderId="20" xfId="0" applyNumberFormat="1" applyFont="1" applyFill="1" applyBorder="1" applyAlignment="1" applyProtection="1">
      <alignment horizontal="right" vertical="center"/>
      <protection locked="0"/>
    </xf>
    <xf numFmtId="49" fontId="23" fillId="16" borderId="46" xfId="0" applyNumberFormat="1" applyFont="1" applyFill="1" applyBorder="1" applyAlignment="1" applyProtection="1">
      <alignment vertical="center"/>
      <protection locked="0"/>
    </xf>
    <xf numFmtId="49" fontId="23" fillId="16" borderId="47" xfId="0" applyNumberFormat="1" applyFont="1" applyFill="1" applyBorder="1" applyAlignment="1" applyProtection="1">
      <alignment horizontal="left" vertical="center"/>
      <protection locked="0"/>
    </xf>
    <xf numFmtId="49" fontId="23" fillId="16" borderId="47" xfId="0" applyNumberFormat="1" applyFont="1" applyFill="1" applyBorder="1" applyAlignment="1" applyProtection="1">
      <alignment horizontal="right" vertical="center"/>
      <protection locked="0"/>
    </xf>
    <xf numFmtId="49" fontId="23" fillId="16" borderId="48" xfId="0" applyNumberFormat="1" applyFont="1" applyFill="1" applyBorder="1" applyAlignment="1" applyProtection="1">
      <alignment horizontal="left" vertical="center"/>
      <protection locked="0"/>
    </xf>
    <xf numFmtId="49" fontId="23" fillId="16" borderId="49" xfId="0" applyNumberFormat="1" applyFont="1" applyFill="1" applyBorder="1" applyAlignment="1" applyProtection="1">
      <alignment vertical="center"/>
      <protection locked="0"/>
    </xf>
    <xf numFmtId="49" fontId="23" fillId="16" borderId="50" xfId="0" applyNumberFormat="1" applyFont="1" applyFill="1" applyBorder="1" applyAlignment="1" applyProtection="1">
      <alignment horizontal="left" vertical="center"/>
      <protection locked="0"/>
    </xf>
    <xf numFmtId="49" fontId="23" fillId="16" borderId="50" xfId="0" applyNumberFormat="1" applyFont="1" applyFill="1" applyBorder="1" applyAlignment="1" applyProtection="1">
      <alignment horizontal="right" vertical="center"/>
      <protection locked="0"/>
    </xf>
    <xf numFmtId="49" fontId="23" fillId="16" borderId="51" xfId="0" applyNumberFormat="1" applyFont="1" applyFill="1" applyBorder="1" applyAlignment="1" applyProtection="1">
      <alignment horizontal="left" vertical="center"/>
      <protection locked="0"/>
    </xf>
    <xf numFmtId="0" fontId="24" fillId="19" borderId="0" xfId="0" applyFont="1" applyFill="1" applyAlignment="1" applyProtection="1">
      <alignment vertical="center"/>
      <protection locked="0"/>
    </xf>
    <xf numFmtId="0" fontId="30" fillId="0" borderId="52" xfId="0" applyFont="1" applyBorder="1" applyProtection="1">
      <protection hidden="1"/>
    </xf>
    <xf numFmtId="0" fontId="31" fillId="0" borderId="52" xfId="0" applyFont="1" applyBorder="1" applyProtection="1">
      <protection hidden="1"/>
    </xf>
    <xf numFmtId="0" fontId="31" fillId="0" borderId="52" xfId="0" applyFont="1" applyBorder="1" applyAlignment="1" applyProtection="1">
      <alignment horizontal="right"/>
      <protection locked="0"/>
    </xf>
    <xf numFmtId="0" fontId="32" fillId="0" borderId="0" xfId="0" applyFont="1" applyAlignment="1" applyProtection="1">
      <alignment horizontal="center" vertical="top"/>
      <protection locked="0"/>
    </xf>
    <xf numFmtId="166" fontId="24" fillId="19" borderId="0" xfId="0" applyNumberFormat="1" applyFont="1" applyFill="1" applyAlignment="1" applyProtection="1">
      <alignment vertical="center"/>
      <protection hidden="1"/>
    </xf>
    <xf numFmtId="166" fontId="24" fillId="17" borderId="53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applyFont="1" applyAlignment="1" applyProtection="1">
      <alignment vertical="center"/>
      <protection locked="0"/>
    </xf>
    <xf numFmtId="49" fontId="33" fillId="0" borderId="33" xfId="0" applyNumberFormat="1" applyFont="1" applyBorder="1" applyAlignment="1" applyProtection="1">
      <alignment vertical="center"/>
      <protection hidden="1"/>
    </xf>
    <xf numFmtId="49" fontId="24" fillId="0" borderId="33" xfId="0" applyNumberFormat="1" applyFont="1" applyBorder="1" applyAlignment="1" applyProtection="1">
      <alignment horizontal="right" vertical="center"/>
      <protection locked="0"/>
    </xf>
    <xf numFmtId="49" fontId="24" fillId="16" borderId="54" xfId="0" applyNumberFormat="1" applyFont="1" applyFill="1" applyBorder="1" applyAlignment="1" applyProtection="1">
      <alignment vertical="center"/>
      <protection locked="0"/>
    </xf>
    <xf numFmtId="49" fontId="24" fillId="16" borderId="55" xfId="0" applyNumberFormat="1" applyFont="1" applyFill="1" applyBorder="1" applyAlignment="1" applyProtection="1">
      <alignment horizontal="left" vertical="center"/>
      <protection locked="0"/>
    </xf>
    <xf numFmtId="49" fontId="24" fillId="16" borderId="55" xfId="0" applyNumberFormat="1" applyFont="1" applyFill="1" applyBorder="1" applyAlignment="1" applyProtection="1">
      <alignment horizontal="right" vertical="center"/>
      <protection locked="0"/>
    </xf>
    <xf numFmtId="49" fontId="24" fillId="16" borderId="56" xfId="0" applyNumberFormat="1" applyFont="1" applyFill="1" applyBorder="1" applyAlignment="1" applyProtection="1">
      <alignment horizontal="left" vertical="center"/>
      <protection locked="0"/>
    </xf>
    <xf numFmtId="168" fontId="24" fillId="17" borderId="57" xfId="0" applyNumberFormat="1" applyFont="1" applyFill="1" applyBorder="1" applyAlignment="1" applyProtection="1">
      <alignment horizontal="right" vertical="center"/>
      <protection locked="0"/>
    </xf>
    <xf numFmtId="49" fontId="23" fillId="16" borderId="58" xfId="0" applyNumberFormat="1" applyFont="1" applyFill="1" applyBorder="1" applyAlignment="1" applyProtection="1">
      <alignment horizontal="centerContinuous" vertical="center"/>
      <protection locked="0"/>
    </xf>
    <xf numFmtId="49" fontId="23" fillId="16" borderId="12" xfId="0" applyNumberFormat="1" applyFont="1" applyFill="1" applyBorder="1" applyAlignment="1" applyProtection="1">
      <alignment horizontal="centerContinuous" vertical="center"/>
      <protection locked="0"/>
    </xf>
    <xf numFmtId="49" fontId="24" fillId="16" borderId="59" xfId="0" applyNumberFormat="1" applyFont="1" applyFill="1" applyBorder="1" applyAlignment="1" applyProtection="1">
      <alignment vertical="center"/>
      <protection locked="0"/>
    </xf>
    <xf numFmtId="49" fontId="24" fillId="16" borderId="60" xfId="0" applyNumberFormat="1" applyFont="1" applyFill="1" applyBorder="1" applyAlignment="1" applyProtection="1">
      <alignment horizontal="left" vertical="center"/>
      <protection locked="0"/>
    </xf>
    <xf numFmtId="49" fontId="24" fillId="16" borderId="60" xfId="0" applyNumberFormat="1" applyFont="1" applyFill="1" applyBorder="1" applyAlignment="1" applyProtection="1">
      <alignment horizontal="right" vertical="center"/>
      <protection locked="0"/>
    </xf>
    <xf numFmtId="49" fontId="24" fillId="16" borderId="61" xfId="0" applyNumberFormat="1" applyFont="1" applyFill="1" applyBorder="1" applyAlignment="1" applyProtection="1">
      <alignment horizontal="left" vertical="center"/>
      <protection locked="0"/>
    </xf>
    <xf numFmtId="49" fontId="23" fillId="16" borderId="62" xfId="0" applyNumberFormat="1" applyFont="1" applyFill="1" applyBorder="1" applyAlignment="1" applyProtection="1">
      <alignment vertical="center"/>
      <protection locked="0"/>
    </xf>
    <xf numFmtId="49" fontId="23" fillId="16" borderId="41" xfId="0" applyNumberFormat="1" applyFont="1" applyFill="1" applyBorder="1" applyAlignment="1" applyProtection="1">
      <alignment horizontal="left" vertical="center"/>
      <protection locked="0"/>
    </xf>
    <xf numFmtId="49" fontId="23" fillId="16" borderId="41" xfId="0" applyNumberFormat="1" applyFont="1" applyFill="1" applyBorder="1" applyAlignment="1" applyProtection="1">
      <alignment horizontal="right" vertical="center"/>
      <protection locked="0"/>
    </xf>
    <xf numFmtId="49" fontId="23" fillId="16" borderId="42" xfId="0" applyNumberFormat="1" applyFont="1" applyFill="1" applyBorder="1" applyAlignment="1" applyProtection="1">
      <alignment horizontal="left" vertical="center"/>
      <protection locked="0"/>
    </xf>
    <xf numFmtId="49" fontId="24" fillId="16" borderId="62" xfId="0" applyNumberFormat="1" applyFont="1" applyFill="1" applyBorder="1" applyAlignment="1" applyProtection="1">
      <alignment vertical="center"/>
      <protection locked="0"/>
    </xf>
    <xf numFmtId="171" fontId="0" fillId="0" borderId="0" xfId="0" applyNumberFormat="1" applyProtection="1">
      <protection locked="0"/>
    </xf>
    <xf numFmtId="166" fontId="24" fillId="17" borderId="57" xfId="0" applyNumberFormat="1" applyFont="1" applyFill="1" applyBorder="1" applyAlignment="1" applyProtection="1">
      <alignment horizontal="right" vertical="center"/>
      <protection locked="0"/>
    </xf>
    <xf numFmtId="0" fontId="25" fillId="0" borderId="0" xfId="0" quotePrefix="1" applyFont="1" applyAlignment="1" applyProtection="1">
      <alignment vertical="top"/>
      <protection locked="0"/>
    </xf>
    <xf numFmtId="49" fontId="23" fillId="16" borderId="64" xfId="0" applyNumberFormat="1" applyFont="1" applyFill="1" applyBorder="1" applyAlignment="1" applyProtection="1">
      <alignment vertical="center"/>
      <protection locked="0"/>
    </xf>
    <xf numFmtId="49" fontId="23" fillId="16" borderId="65" xfId="0" applyNumberFormat="1" applyFont="1" applyFill="1" applyBorder="1" applyAlignment="1" applyProtection="1">
      <alignment horizontal="left" vertical="center"/>
      <protection locked="0"/>
    </xf>
    <xf numFmtId="49" fontId="23" fillId="16" borderId="65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66" xfId="0" applyNumberFormat="1" applyFont="1" applyFill="1" applyBorder="1" applyAlignment="1" applyProtection="1">
      <alignment horizontal="left" vertical="center" wrapText="1"/>
      <protection locked="0"/>
    </xf>
    <xf numFmtId="166" fontId="23" fillId="17" borderId="67" xfId="0" applyNumberFormat="1" applyFont="1" applyFill="1" applyBorder="1" applyAlignment="1" applyProtection="1">
      <alignment horizontal="right" vertical="center"/>
      <protection locked="0"/>
    </xf>
    <xf numFmtId="49" fontId="24" fillId="16" borderId="68" xfId="0" applyNumberFormat="1" applyFont="1" applyFill="1" applyBorder="1" applyAlignment="1" applyProtection="1">
      <alignment vertical="center"/>
      <protection locked="0"/>
    </xf>
    <xf numFmtId="49" fontId="24" fillId="16" borderId="69" xfId="0" applyNumberFormat="1" applyFont="1" applyFill="1" applyBorder="1" applyAlignment="1" applyProtection="1">
      <alignment horizontal="left" vertical="center"/>
      <protection locked="0"/>
    </xf>
    <xf numFmtId="49" fontId="24" fillId="16" borderId="70" xfId="0" applyNumberFormat="1" applyFont="1" applyFill="1" applyBorder="1" applyAlignment="1" applyProtection="1">
      <alignment horizontal="left" vertical="center"/>
      <protection locked="0"/>
    </xf>
    <xf numFmtId="49" fontId="24" fillId="16" borderId="71" xfId="0" applyNumberFormat="1" applyFont="1" applyFill="1" applyBorder="1" applyAlignment="1" applyProtection="1">
      <alignment horizontal="left" vertical="center"/>
      <protection locked="0"/>
    </xf>
    <xf numFmtId="166" fontId="24" fillId="17" borderId="72" xfId="0" applyNumberFormat="1" applyFont="1" applyFill="1" applyBorder="1" applyAlignment="1" applyProtection="1">
      <alignment horizontal="right" vertical="center"/>
      <protection locked="0"/>
    </xf>
    <xf numFmtId="166" fontId="24" fillId="17" borderId="22" xfId="0" applyNumberFormat="1" applyFont="1" applyFill="1" applyBorder="1" applyAlignment="1" applyProtection="1">
      <alignment horizontal="right" vertical="center"/>
      <protection locked="0"/>
    </xf>
    <xf numFmtId="166" fontId="24" fillId="17" borderId="23" xfId="0" applyNumberFormat="1" applyFont="1" applyFill="1" applyBorder="1" applyAlignment="1" applyProtection="1">
      <alignment horizontal="right" vertical="center"/>
      <protection locked="0"/>
    </xf>
    <xf numFmtId="49" fontId="24" fillId="16" borderId="73" xfId="0" applyNumberFormat="1" applyFont="1" applyFill="1" applyBorder="1" applyAlignment="1" applyProtection="1">
      <alignment horizontal="left" vertical="center"/>
      <protection locked="0"/>
    </xf>
    <xf numFmtId="49" fontId="24" fillId="16" borderId="74" xfId="0" applyNumberFormat="1" applyFont="1" applyFill="1" applyBorder="1" applyAlignment="1" applyProtection="1">
      <alignment horizontal="left" vertical="center"/>
      <protection locked="0"/>
    </xf>
    <xf numFmtId="49" fontId="24" fillId="16" borderId="47" xfId="0" applyNumberFormat="1" applyFont="1" applyFill="1" applyBorder="1" applyAlignment="1" applyProtection="1">
      <alignment horizontal="left" vertical="center"/>
      <protection locked="0"/>
    </xf>
    <xf numFmtId="49" fontId="24" fillId="16" borderId="48" xfId="0" applyNumberFormat="1" applyFont="1" applyFill="1" applyBorder="1" applyAlignment="1" applyProtection="1">
      <alignment horizontal="left" vertical="center"/>
      <protection locked="0"/>
    </xf>
    <xf numFmtId="166" fontId="24" fillId="17" borderId="75" xfId="0" applyNumberFormat="1" applyFont="1" applyFill="1" applyBorder="1" applyAlignment="1" applyProtection="1">
      <alignment horizontal="right" vertical="center"/>
      <protection locked="0"/>
    </xf>
    <xf numFmtId="166" fontId="24" fillId="17" borderId="25" xfId="0" applyNumberFormat="1" applyFont="1" applyFill="1" applyBorder="1" applyAlignment="1" applyProtection="1">
      <alignment horizontal="right" vertical="center"/>
      <protection locked="0"/>
    </xf>
    <xf numFmtId="166" fontId="24" fillId="17" borderId="26" xfId="0" applyNumberFormat="1" applyFont="1" applyFill="1" applyBorder="1" applyAlignment="1" applyProtection="1">
      <alignment horizontal="right" vertical="center"/>
      <protection locked="0"/>
    </xf>
    <xf numFmtId="49" fontId="24" fillId="16" borderId="15" xfId="0" applyNumberFormat="1" applyFont="1" applyFill="1" applyBorder="1" applyAlignment="1" applyProtection="1">
      <alignment horizontal="left" vertical="center"/>
      <protection locked="0"/>
    </xf>
    <xf numFmtId="49" fontId="24" fillId="16" borderId="76" xfId="0" applyNumberFormat="1" applyFont="1" applyFill="1" applyBorder="1" applyAlignment="1" applyProtection="1">
      <alignment vertical="center"/>
      <protection locked="0"/>
    </xf>
    <xf numFmtId="49" fontId="24" fillId="16" borderId="77" xfId="0" applyNumberFormat="1" applyFont="1" applyFill="1" applyBorder="1" applyAlignment="1" applyProtection="1">
      <alignment horizontal="left" vertical="center"/>
      <protection locked="0"/>
    </xf>
    <xf numFmtId="49" fontId="24" fillId="16" borderId="78" xfId="0" applyNumberFormat="1" applyFont="1" applyFill="1" applyBorder="1" applyAlignment="1" applyProtection="1">
      <alignment horizontal="left" vertical="center"/>
      <protection locked="0"/>
    </xf>
    <xf numFmtId="49" fontId="24" fillId="16" borderId="79" xfId="0" applyNumberFormat="1" applyFont="1" applyFill="1" applyBorder="1" applyAlignment="1" applyProtection="1">
      <alignment horizontal="left" vertical="center"/>
      <protection locked="0"/>
    </xf>
    <xf numFmtId="166" fontId="24" fillId="17" borderId="80" xfId="0" applyNumberFormat="1" applyFont="1" applyFill="1" applyBorder="1" applyAlignment="1" applyProtection="1">
      <alignment horizontal="right" vertical="center"/>
      <protection locked="0"/>
    </xf>
    <xf numFmtId="166" fontId="24" fillId="17" borderId="30" xfId="0" applyNumberFormat="1" applyFont="1" applyFill="1" applyBorder="1" applyAlignment="1" applyProtection="1">
      <alignment horizontal="right" vertical="center"/>
      <protection locked="0"/>
    </xf>
    <xf numFmtId="166" fontId="24" fillId="17" borderId="31" xfId="0" applyNumberFormat="1" applyFont="1" applyFill="1" applyBorder="1" applyAlignment="1" applyProtection="1">
      <alignment horizontal="right" vertical="center"/>
      <protection locked="0"/>
    </xf>
    <xf numFmtId="164" fontId="23" fillId="16" borderId="13" xfId="0" applyNumberFormat="1" applyFont="1" applyFill="1" applyBorder="1" applyAlignment="1" applyProtection="1">
      <alignment horizontal="centerContinuous" vertical="center"/>
      <protection locked="0"/>
    </xf>
    <xf numFmtId="164" fontId="23" fillId="16" borderId="81" xfId="0" applyNumberFormat="1" applyFont="1" applyFill="1" applyBorder="1" applyAlignment="1" applyProtection="1">
      <alignment horizontal="centerContinuous" vertical="center"/>
      <protection locked="0"/>
    </xf>
    <xf numFmtId="164" fontId="23" fillId="16" borderId="17" xfId="0" applyNumberFormat="1" applyFont="1" applyFill="1" applyBorder="1" applyAlignment="1" applyProtection="1">
      <alignment horizontal="centerContinuous" vertical="center"/>
      <protection locked="0"/>
    </xf>
    <xf numFmtId="49" fontId="24" fillId="16" borderId="82" xfId="0" applyNumberFormat="1" applyFont="1" applyFill="1" applyBorder="1" applyAlignment="1" applyProtection="1">
      <alignment vertical="center"/>
      <protection locked="0"/>
    </xf>
    <xf numFmtId="49" fontId="24" fillId="16" borderId="83" xfId="0" applyNumberFormat="1" applyFont="1" applyFill="1" applyBorder="1" applyAlignment="1" applyProtection="1">
      <alignment horizontal="left" vertical="center"/>
      <protection locked="0"/>
    </xf>
    <xf numFmtId="49" fontId="24" fillId="16" borderId="83" xfId="0" applyNumberFormat="1" applyFont="1" applyFill="1" applyBorder="1" applyAlignment="1" applyProtection="1">
      <alignment horizontal="right" vertical="center"/>
      <protection locked="0"/>
    </xf>
    <xf numFmtId="49" fontId="24" fillId="16" borderId="84" xfId="0" applyNumberFormat="1" applyFont="1" applyFill="1" applyBorder="1" applyAlignment="1" applyProtection="1">
      <alignment horizontal="left" vertical="center"/>
      <protection locked="0"/>
    </xf>
    <xf numFmtId="49" fontId="24" fillId="16" borderId="85" xfId="0" applyNumberFormat="1" applyFont="1" applyFill="1" applyBorder="1" applyAlignment="1" applyProtection="1">
      <alignment vertical="center"/>
      <protection locked="0"/>
    </xf>
    <xf numFmtId="49" fontId="24" fillId="16" borderId="86" xfId="0" applyNumberFormat="1" applyFont="1" applyFill="1" applyBorder="1" applyAlignment="1" applyProtection="1">
      <alignment vertical="center"/>
      <protection locked="0"/>
    </xf>
    <xf numFmtId="49" fontId="24" fillId="16" borderId="70" xfId="0" applyNumberFormat="1" applyFont="1" applyFill="1" applyBorder="1" applyAlignment="1" applyProtection="1">
      <alignment horizontal="right" vertical="center"/>
      <protection locked="0"/>
    </xf>
    <xf numFmtId="49" fontId="24" fillId="16" borderId="46" xfId="0" applyNumberFormat="1" applyFont="1" applyFill="1" applyBorder="1" applyAlignment="1" applyProtection="1">
      <alignment vertical="center"/>
      <protection locked="0"/>
    </xf>
    <xf numFmtId="49" fontId="24" fillId="16" borderId="47" xfId="0" applyNumberFormat="1" applyFont="1" applyFill="1" applyBorder="1" applyAlignment="1" applyProtection="1">
      <alignment horizontal="right" vertical="center"/>
      <protection locked="0"/>
    </xf>
    <xf numFmtId="49" fontId="24" fillId="16" borderId="87" xfId="0" applyNumberFormat="1" applyFont="1" applyFill="1" applyBorder="1" applyAlignment="1" applyProtection="1">
      <alignment vertical="center"/>
      <protection locked="0"/>
    </xf>
    <xf numFmtId="49" fontId="24" fillId="16" borderId="88" xfId="0" applyNumberFormat="1" applyFont="1" applyFill="1" applyBorder="1" applyAlignment="1" applyProtection="1">
      <alignment vertical="center"/>
      <protection locked="0"/>
    </xf>
    <xf numFmtId="49" fontId="24" fillId="16" borderId="78" xfId="0" applyNumberFormat="1" applyFont="1" applyFill="1" applyBorder="1" applyAlignment="1" applyProtection="1">
      <alignment horizontal="right" vertical="center"/>
      <protection locked="0"/>
    </xf>
    <xf numFmtId="49" fontId="23" fillId="16" borderId="52" xfId="0" applyNumberFormat="1" applyFont="1" applyFill="1" applyBorder="1" applyAlignment="1" applyProtection="1">
      <alignment vertical="center" wrapText="1"/>
      <protection locked="0"/>
    </xf>
    <xf numFmtId="49" fontId="23" fillId="16" borderId="89" xfId="0" applyNumberFormat="1" applyFont="1" applyFill="1" applyBorder="1" applyAlignment="1" applyProtection="1">
      <alignment vertical="center" wrapText="1"/>
      <protection locked="0"/>
    </xf>
    <xf numFmtId="49" fontId="23" fillId="16" borderId="0" xfId="0" applyNumberFormat="1" applyFont="1" applyFill="1" applyAlignment="1" applyProtection="1">
      <alignment vertical="center" wrapText="1"/>
      <protection locked="0"/>
    </xf>
    <xf numFmtId="49" fontId="23" fillId="16" borderId="90" xfId="0" applyNumberFormat="1" applyFont="1" applyFill="1" applyBorder="1" applyAlignment="1" applyProtection="1">
      <alignment vertical="center" wrapText="1"/>
      <protection locked="0"/>
    </xf>
    <xf numFmtId="49" fontId="23" fillId="16" borderId="91" xfId="0" applyNumberFormat="1" applyFont="1" applyFill="1" applyBorder="1" applyAlignment="1" applyProtection="1">
      <alignment vertical="center" wrapText="1"/>
      <protection locked="0"/>
    </xf>
    <xf numFmtId="49" fontId="23" fillId="16" borderId="92" xfId="0" applyNumberFormat="1" applyFont="1" applyFill="1" applyBorder="1" applyAlignment="1" applyProtection="1">
      <alignment vertical="center" wrapText="1"/>
      <protection locked="0"/>
    </xf>
    <xf numFmtId="49" fontId="24" fillId="16" borderId="93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4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5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6" xfId="0" applyNumberFormat="1" applyFont="1" applyFill="1" applyBorder="1" applyAlignment="1" applyProtection="1">
      <alignment horizontal="center" vertical="center" wrapText="1"/>
      <protection locked="0"/>
    </xf>
    <xf numFmtId="49" fontId="24" fillId="16" borderId="9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54" xfId="0" applyNumberFormat="1" applyFont="1" applyFill="1" applyBorder="1" applyAlignment="1" applyProtection="1">
      <alignment vertical="center"/>
      <protection locked="0"/>
    </xf>
    <xf numFmtId="49" fontId="23" fillId="16" borderId="55" xfId="0" applyNumberFormat="1" applyFont="1" applyFill="1" applyBorder="1" applyAlignment="1" applyProtection="1">
      <alignment horizontal="left" vertical="center"/>
      <protection locked="0"/>
    </xf>
    <xf numFmtId="49" fontId="23" fillId="16" borderId="55" xfId="0" applyNumberFormat="1" applyFont="1" applyFill="1" applyBorder="1" applyAlignment="1" applyProtection="1">
      <alignment horizontal="right" vertical="center"/>
      <protection locked="0"/>
    </xf>
    <xf numFmtId="49" fontId="23" fillId="16" borderId="56" xfId="0" applyNumberFormat="1" applyFont="1" applyFill="1" applyBorder="1" applyAlignment="1" applyProtection="1">
      <alignment horizontal="left" vertical="center"/>
      <protection locked="0"/>
    </xf>
    <xf numFmtId="166" fontId="23" fillId="17" borderId="98" xfId="0" applyNumberFormat="1" applyFont="1" applyFill="1" applyBorder="1" applyAlignment="1" applyProtection="1">
      <alignment horizontal="right" vertical="center"/>
      <protection locked="0"/>
    </xf>
    <xf numFmtId="167" fontId="23" fillId="17" borderId="99" xfId="0" applyNumberFormat="1" applyFont="1" applyFill="1" applyBorder="1" applyAlignment="1" applyProtection="1">
      <alignment horizontal="right" vertical="center"/>
      <protection locked="0"/>
    </xf>
    <xf numFmtId="166" fontId="23" fillId="17" borderId="100" xfId="0" applyNumberFormat="1" applyFont="1" applyFill="1" applyBorder="1" applyAlignment="1" applyProtection="1">
      <alignment horizontal="right" vertical="center"/>
      <protection locked="0"/>
    </xf>
    <xf numFmtId="167" fontId="23" fillId="17" borderId="63" xfId="0" applyNumberFormat="1" applyFont="1" applyFill="1" applyBorder="1" applyAlignment="1" applyProtection="1">
      <alignment horizontal="right" vertical="center"/>
      <protection locked="0"/>
    </xf>
    <xf numFmtId="49" fontId="23" fillId="16" borderId="101" xfId="0" applyNumberFormat="1" applyFont="1" applyFill="1" applyBorder="1" applyAlignment="1" applyProtection="1">
      <alignment vertical="center"/>
      <protection locked="0"/>
    </xf>
    <xf numFmtId="49" fontId="23" fillId="16" borderId="102" xfId="0" applyNumberFormat="1" applyFont="1" applyFill="1" applyBorder="1" applyAlignment="1" applyProtection="1">
      <alignment horizontal="left" vertical="center"/>
      <protection locked="0"/>
    </xf>
    <xf numFmtId="49" fontId="23" fillId="16" borderId="102" xfId="0" applyNumberFormat="1" applyFont="1" applyFill="1" applyBorder="1" applyAlignment="1" applyProtection="1">
      <alignment horizontal="right" vertical="center"/>
      <protection locked="0"/>
    </xf>
    <xf numFmtId="49" fontId="23" fillId="16" borderId="103" xfId="0" applyNumberFormat="1" applyFont="1" applyFill="1" applyBorder="1" applyAlignment="1" applyProtection="1">
      <alignment horizontal="left" vertical="center"/>
      <protection locked="0"/>
    </xf>
    <xf numFmtId="166" fontId="23" fillId="17" borderId="104" xfId="0" applyNumberFormat="1" applyFont="1" applyFill="1" applyBorder="1" applyAlignment="1" applyProtection="1">
      <alignment horizontal="right" vertical="center"/>
      <protection locked="0"/>
    </xf>
    <xf numFmtId="167" fontId="23" fillId="17" borderId="105" xfId="0" applyNumberFormat="1" applyFont="1" applyFill="1" applyBorder="1" applyAlignment="1" applyProtection="1">
      <alignment horizontal="right" vertical="center"/>
      <protection locked="0"/>
    </xf>
    <xf numFmtId="166" fontId="23" fillId="17" borderId="106" xfId="0" applyNumberFormat="1" applyFont="1" applyFill="1" applyBorder="1" applyAlignment="1" applyProtection="1">
      <alignment horizontal="right" vertical="center"/>
      <protection locked="0"/>
    </xf>
    <xf numFmtId="167" fontId="23" fillId="17" borderId="107" xfId="0" applyNumberFormat="1" applyFont="1" applyFill="1" applyBorder="1" applyAlignment="1" applyProtection="1">
      <alignment horizontal="right" vertical="center"/>
      <protection locked="0"/>
    </xf>
    <xf numFmtId="0" fontId="24" fillId="16" borderId="108" xfId="0" applyFont="1" applyFill="1" applyBorder="1" applyAlignment="1" applyProtection="1">
      <alignment vertical="center"/>
      <protection locked="0"/>
    </xf>
    <xf numFmtId="49" fontId="24" fillId="16" borderId="109" xfId="0" applyNumberFormat="1" applyFont="1" applyFill="1" applyBorder="1" applyAlignment="1" applyProtection="1">
      <alignment horizontal="left" vertical="center"/>
      <protection locked="0"/>
    </xf>
    <xf numFmtId="167" fontId="24" fillId="17" borderId="110" xfId="0" applyNumberFormat="1" applyFont="1" applyFill="1" applyBorder="1" applyAlignment="1" applyProtection="1">
      <alignment horizontal="right" vertical="center"/>
      <protection locked="0"/>
    </xf>
    <xf numFmtId="166" fontId="24" fillId="17" borderId="111" xfId="0" applyNumberFormat="1" applyFont="1" applyFill="1" applyBorder="1" applyAlignment="1" applyProtection="1">
      <alignment horizontal="right" vertical="center"/>
      <protection locked="0"/>
    </xf>
    <xf numFmtId="167" fontId="24" fillId="17" borderId="24" xfId="0" applyNumberFormat="1" applyFont="1" applyFill="1" applyBorder="1" applyAlignment="1" applyProtection="1">
      <alignment horizontal="right" vertical="center"/>
      <protection locked="0"/>
    </xf>
    <xf numFmtId="0" fontId="0" fillId="21" borderId="0" xfId="0" applyFill="1"/>
    <xf numFmtId="171" fontId="0" fillId="0" borderId="0" xfId="0" applyNumberFormat="1"/>
    <xf numFmtId="167" fontId="24" fillId="17" borderId="112" xfId="0" applyNumberFormat="1" applyFont="1" applyFill="1" applyBorder="1" applyAlignment="1" applyProtection="1">
      <alignment horizontal="right" vertical="center"/>
      <protection locked="0"/>
    </xf>
    <xf numFmtId="166" fontId="24" fillId="17" borderId="113" xfId="0" applyNumberFormat="1" applyFont="1" applyFill="1" applyBorder="1" applyAlignment="1" applyProtection="1">
      <alignment horizontal="right" vertical="center"/>
      <protection locked="0"/>
    </xf>
    <xf numFmtId="167" fontId="24" fillId="17" borderId="29" xfId="0" applyNumberFormat="1" applyFont="1" applyFill="1" applyBorder="1" applyAlignment="1" applyProtection="1">
      <alignment horizontal="right" vertical="center"/>
      <protection locked="0"/>
    </xf>
    <xf numFmtId="0" fontId="24" fillId="16" borderId="41" xfId="0" applyFont="1" applyFill="1" applyBorder="1" applyAlignment="1" applyProtection="1">
      <alignment vertical="center"/>
      <protection locked="0"/>
    </xf>
    <xf numFmtId="0" fontId="24" fillId="16" borderId="108" xfId="0" applyFont="1" applyFill="1" applyBorder="1" applyAlignment="1" applyProtection="1">
      <alignment horizontal="left" vertical="center"/>
      <protection locked="0"/>
    </xf>
    <xf numFmtId="49" fontId="24" fillId="16" borderId="41" xfId="0" applyNumberFormat="1" applyFont="1" applyFill="1" applyBorder="1" applyAlignment="1" applyProtection="1">
      <alignment horizontal="left" vertical="center" wrapText="1"/>
      <protection locked="0"/>
    </xf>
    <xf numFmtId="0" fontId="0" fillId="22" borderId="0" xfId="0" applyFill="1"/>
    <xf numFmtId="166" fontId="23" fillId="17" borderId="113" xfId="0" applyNumberFormat="1" applyFont="1" applyFill="1" applyBorder="1" applyAlignment="1" applyProtection="1">
      <alignment horizontal="right" vertical="center"/>
      <protection locked="0"/>
    </xf>
    <xf numFmtId="167" fontId="23" fillId="17" borderId="112" xfId="0" applyNumberFormat="1" applyFont="1" applyFill="1" applyBorder="1" applyAlignment="1" applyProtection="1">
      <alignment horizontal="right" vertical="center"/>
      <protection locked="0"/>
    </xf>
    <xf numFmtId="0" fontId="23" fillId="16" borderId="47" xfId="0" applyFont="1" applyFill="1" applyBorder="1" applyAlignment="1" applyProtection="1">
      <alignment vertical="center"/>
      <protection locked="0"/>
    </xf>
    <xf numFmtId="166" fontId="23" fillId="17" borderId="75" xfId="0" applyNumberFormat="1" applyFont="1" applyFill="1" applyBorder="1" applyAlignment="1" applyProtection="1">
      <alignment horizontal="right" vertical="center"/>
      <protection locked="0"/>
    </xf>
    <xf numFmtId="167" fontId="23" fillId="17" borderId="114" xfId="0" applyNumberFormat="1" applyFont="1" applyFill="1" applyBorder="1" applyAlignment="1" applyProtection="1">
      <alignment horizontal="right" vertical="center"/>
      <protection locked="0"/>
    </xf>
    <xf numFmtId="166" fontId="23" fillId="17" borderId="115" xfId="0" applyNumberFormat="1" applyFont="1" applyFill="1" applyBorder="1" applyAlignment="1" applyProtection="1">
      <alignment horizontal="right" vertical="center"/>
      <protection locked="0"/>
    </xf>
    <xf numFmtId="167" fontId="23" fillId="17" borderId="27" xfId="0" applyNumberFormat="1" applyFont="1" applyFill="1" applyBorder="1" applyAlignment="1" applyProtection="1">
      <alignment horizontal="right" vertical="center"/>
      <protection locked="0"/>
    </xf>
    <xf numFmtId="167" fontId="24" fillId="17" borderId="116" xfId="0" applyNumberFormat="1" applyFont="1" applyFill="1" applyBorder="1" applyAlignment="1" applyProtection="1">
      <alignment horizontal="right" vertical="center"/>
      <protection locked="0"/>
    </xf>
    <xf numFmtId="166" fontId="24" fillId="17" borderId="117" xfId="0" applyNumberFormat="1" applyFont="1" applyFill="1" applyBorder="1" applyAlignment="1" applyProtection="1">
      <alignment horizontal="right" vertical="center"/>
      <protection locked="0"/>
    </xf>
    <xf numFmtId="167" fontId="24" fillId="17" borderId="118" xfId="0" applyNumberFormat="1" applyFont="1" applyFill="1" applyBorder="1" applyAlignment="1" applyProtection="1">
      <alignment horizontal="right" vertical="center"/>
      <protection locked="0"/>
    </xf>
    <xf numFmtId="0" fontId="24" fillId="16" borderId="119" xfId="0" applyFont="1" applyFill="1" applyBorder="1" applyAlignment="1" applyProtection="1">
      <alignment vertical="center"/>
      <protection locked="0"/>
    </xf>
    <xf numFmtId="166" fontId="24" fillId="17" borderId="120" xfId="0" applyNumberFormat="1" applyFont="1" applyFill="1" applyBorder="1" applyAlignment="1" applyProtection="1">
      <alignment horizontal="right" vertical="center"/>
      <protection locked="0"/>
    </xf>
    <xf numFmtId="0" fontId="24" fillId="16" borderId="121" xfId="0" applyFont="1" applyFill="1" applyBorder="1" applyAlignment="1" applyProtection="1">
      <alignment vertical="center"/>
      <protection locked="0"/>
    </xf>
    <xf numFmtId="167" fontId="24" fillId="17" borderId="114" xfId="0" applyNumberFormat="1" applyFont="1" applyFill="1" applyBorder="1" applyAlignment="1" applyProtection="1">
      <alignment horizontal="right" vertical="center"/>
      <protection locked="0"/>
    </xf>
    <xf numFmtId="166" fontId="24" fillId="17" borderId="115" xfId="0" applyNumberFormat="1" applyFont="1" applyFill="1" applyBorder="1" applyAlignment="1" applyProtection="1">
      <alignment horizontal="right" vertical="center"/>
      <protection locked="0"/>
    </xf>
    <xf numFmtId="167" fontId="24" fillId="17" borderId="27" xfId="0" applyNumberFormat="1" applyFont="1" applyFill="1" applyBorder="1" applyAlignment="1" applyProtection="1">
      <alignment horizontal="right" vertical="center"/>
      <protection locked="0"/>
    </xf>
    <xf numFmtId="0" fontId="24" fillId="16" borderId="47" xfId="0" applyFont="1" applyFill="1" applyBorder="1" applyAlignment="1" applyProtection="1">
      <alignment vertical="center"/>
      <protection locked="0"/>
    </xf>
    <xf numFmtId="49" fontId="38" fillId="16" borderId="47" xfId="0" applyNumberFormat="1" applyFont="1" applyFill="1" applyBorder="1" applyAlignment="1" applyProtection="1">
      <alignment horizontal="left" vertical="center"/>
      <protection locked="0"/>
    </xf>
    <xf numFmtId="166" fontId="38" fillId="17" borderId="75" xfId="0" applyNumberFormat="1" applyFont="1" applyFill="1" applyBorder="1" applyAlignment="1" applyProtection="1">
      <alignment horizontal="right" vertical="center"/>
      <protection locked="0"/>
    </xf>
    <xf numFmtId="167" fontId="38" fillId="17" borderId="114" xfId="0" applyNumberFormat="1" applyFont="1" applyFill="1" applyBorder="1" applyAlignment="1" applyProtection="1">
      <alignment horizontal="right" vertical="center"/>
      <protection locked="0"/>
    </xf>
    <xf numFmtId="166" fontId="38" fillId="17" borderId="115" xfId="0" applyNumberFormat="1" applyFont="1" applyFill="1" applyBorder="1" applyAlignment="1" applyProtection="1">
      <alignment horizontal="right" vertical="center"/>
      <protection locked="0"/>
    </xf>
    <xf numFmtId="167" fontId="38" fillId="17" borderId="27" xfId="0" applyNumberFormat="1" applyFont="1" applyFill="1" applyBorder="1" applyAlignment="1" applyProtection="1">
      <alignment horizontal="right" vertical="center"/>
      <protection locked="0"/>
    </xf>
    <xf numFmtId="0" fontId="24" fillId="16" borderId="122" xfId="0" applyFont="1" applyFill="1" applyBorder="1" applyAlignment="1" applyProtection="1">
      <alignment vertical="center"/>
      <protection locked="0"/>
    </xf>
    <xf numFmtId="49" fontId="24" fillId="16" borderId="78" xfId="0" applyNumberFormat="1" applyFont="1" applyFill="1" applyBorder="1" applyAlignment="1" applyProtection="1">
      <alignment horizontal="left" vertical="center" wrapText="1"/>
      <protection locked="0"/>
    </xf>
    <xf numFmtId="167" fontId="24" fillId="17" borderId="123" xfId="0" applyNumberFormat="1" applyFont="1" applyFill="1" applyBorder="1" applyAlignment="1" applyProtection="1">
      <alignment horizontal="right" vertical="center"/>
      <protection locked="0"/>
    </xf>
    <xf numFmtId="166" fontId="24" fillId="17" borderId="124" xfId="0" applyNumberFormat="1" applyFont="1" applyFill="1" applyBorder="1" applyAlignment="1" applyProtection="1">
      <alignment horizontal="right" vertical="center"/>
      <protection locked="0"/>
    </xf>
    <xf numFmtId="167" fontId="24" fillId="17" borderId="32" xfId="0" applyNumberFormat="1" applyFont="1" applyFill="1" applyBorder="1" applyAlignment="1" applyProtection="1">
      <alignment horizontal="right" vertical="center"/>
      <protection locked="0"/>
    </xf>
    <xf numFmtId="49" fontId="23" fillId="16" borderId="58" xfId="0" applyNumberFormat="1" applyFont="1" applyFill="1" applyBorder="1" applyAlignment="1" applyProtection="1">
      <alignment vertical="center"/>
      <protection locked="0"/>
    </xf>
    <xf numFmtId="0" fontId="23" fillId="16" borderId="12" xfId="0" applyFont="1" applyFill="1" applyBorder="1" applyAlignment="1" applyProtection="1">
      <alignment vertical="center"/>
      <protection locked="0"/>
    </xf>
    <xf numFmtId="49" fontId="23" fillId="16" borderId="12" xfId="0" applyNumberFormat="1" applyFont="1" applyFill="1" applyBorder="1" applyAlignment="1" applyProtection="1">
      <alignment horizontal="left" vertical="center"/>
      <protection locked="0"/>
    </xf>
    <xf numFmtId="49" fontId="23" fillId="16" borderId="12" xfId="0" applyNumberFormat="1" applyFont="1" applyFill="1" applyBorder="1" applyAlignment="1" applyProtection="1">
      <alignment horizontal="right" vertical="center"/>
      <protection locked="0"/>
    </xf>
    <xf numFmtId="49" fontId="23" fillId="16" borderId="125" xfId="0" applyNumberFormat="1" applyFont="1" applyFill="1" applyBorder="1" applyAlignment="1" applyProtection="1">
      <alignment horizontal="left" vertical="center"/>
      <protection locked="0"/>
    </xf>
    <xf numFmtId="166" fontId="23" fillId="17" borderId="126" xfId="0" applyNumberFormat="1" applyFont="1" applyFill="1" applyBorder="1" applyAlignment="1" applyProtection="1">
      <alignment horizontal="right" vertical="center"/>
      <protection locked="0"/>
    </xf>
    <xf numFmtId="167" fontId="23" fillId="17" borderId="127" xfId="0" applyNumberFormat="1" applyFont="1" applyFill="1" applyBorder="1" applyAlignment="1" applyProtection="1">
      <alignment horizontal="right" vertical="center"/>
      <protection locked="0"/>
    </xf>
    <xf numFmtId="166" fontId="23" fillId="17" borderId="128" xfId="0" applyNumberFormat="1" applyFont="1" applyFill="1" applyBorder="1" applyAlignment="1" applyProtection="1">
      <alignment horizontal="right" vertical="center"/>
      <protection locked="0"/>
    </xf>
    <xf numFmtId="167" fontId="23" fillId="17" borderId="17" xfId="0" applyNumberFormat="1" applyFont="1" applyFill="1" applyBorder="1" applyAlignment="1" applyProtection="1">
      <alignment horizontal="right" vertical="center"/>
      <protection locked="0"/>
    </xf>
    <xf numFmtId="0" fontId="23" fillId="16" borderId="102" xfId="0" applyFont="1" applyFill="1" applyBorder="1" applyAlignment="1" applyProtection="1">
      <alignment vertical="center"/>
      <protection locked="0"/>
    </xf>
    <xf numFmtId="49" fontId="24" fillId="16" borderId="49" xfId="0" applyNumberFormat="1" applyFont="1" applyFill="1" applyBorder="1" applyAlignment="1" applyProtection="1">
      <alignment vertical="center"/>
      <protection locked="0"/>
    </xf>
    <xf numFmtId="0" fontId="24" fillId="16" borderId="129" xfId="0" applyFont="1" applyFill="1" applyBorder="1" applyAlignment="1" applyProtection="1">
      <alignment vertical="center"/>
      <protection locked="0"/>
    </xf>
    <xf numFmtId="49" fontId="24" fillId="16" borderId="130" xfId="0" applyNumberFormat="1" applyFont="1" applyFill="1" applyBorder="1" applyAlignment="1" applyProtection="1">
      <alignment horizontal="left" vertical="center"/>
      <protection locked="0"/>
    </xf>
    <xf numFmtId="49" fontId="24" fillId="16" borderId="50" xfId="0" applyNumberFormat="1" applyFont="1" applyFill="1" applyBorder="1" applyAlignment="1" applyProtection="1">
      <alignment horizontal="left" vertical="center"/>
      <protection locked="0"/>
    </xf>
    <xf numFmtId="49" fontId="24" fillId="16" borderId="50" xfId="0" applyNumberFormat="1" applyFont="1" applyFill="1" applyBorder="1" applyAlignment="1" applyProtection="1">
      <alignment horizontal="right" vertical="center"/>
      <protection locked="0"/>
    </xf>
    <xf numFmtId="49" fontId="24" fillId="16" borderId="51" xfId="0" applyNumberFormat="1" applyFont="1" applyFill="1" applyBorder="1" applyAlignment="1" applyProtection="1">
      <alignment horizontal="left" vertical="center"/>
      <protection locked="0"/>
    </xf>
    <xf numFmtId="166" fontId="24" fillId="17" borderId="131" xfId="0" applyNumberFormat="1" applyFont="1" applyFill="1" applyBorder="1" applyAlignment="1" applyProtection="1">
      <alignment horizontal="right" vertical="center"/>
      <protection locked="0"/>
    </xf>
    <xf numFmtId="167" fontId="24" fillId="17" borderId="132" xfId="0" applyNumberFormat="1" applyFont="1" applyFill="1" applyBorder="1" applyAlignment="1" applyProtection="1">
      <alignment horizontal="right" vertical="center"/>
      <protection locked="0"/>
    </xf>
    <xf numFmtId="166" fontId="24" fillId="17" borderId="133" xfId="0" applyNumberFormat="1" applyFont="1" applyFill="1" applyBorder="1" applyAlignment="1" applyProtection="1">
      <alignment horizontal="right" vertical="center"/>
      <protection locked="0"/>
    </xf>
    <xf numFmtId="167" fontId="24" fillId="17" borderId="134" xfId="0" applyNumberFormat="1" applyFont="1" applyFill="1" applyBorder="1" applyAlignment="1" applyProtection="1">
      <alignment horizontal="right" vertical="center"/>
      <protection locked="0"/>
    </xf>
    <xf numFmtId="166" fontId="38" fillId="17" borderId="106" xfId="0" applyNumberFormat="1" applyFont="1" applyFill="1" applyBorder="1" applyAlignment="1" applyProtection="1">
      <alignment horizontal="right" vertical="center"/>
      <protection locked="0"/>
    </xf>
    <xf numFmtId="166" fontId="38" fillId="17" borderId="124" xfId="0" applyNumberFormat="1" applyFont="1" applyFill="1" applyBorder="1" applyAlignment="1" applyProtection="1">
      <alignment horizontal="right" vertical="center"/>
      <protection locked="0"/>
    </xf>
    <xf numFmtId="0" fontId="40" fillId="23" borderId="0" xfId="0" applyFont="1" applyFill="1"/>
    <xf numFmtId="0" fontId="41" fillId="24" borderId="135" xfId="48" applyFont="1" applyFill="1" applyBorder="1" applyAlignment="1">
      <alignment horizontal="right"/>
    </xf>
    <xf numFmtId="0" fontId="42" fillId="0" borderId="0" xfId="0" applyFont="1"/>
    <xf numFmtId="0" fontId="30" fillId="19" borderId="0" xfId="0" applyFont="1" applyFill="1" applyAlignment="1" applyProtection="1">
      <alignment horizontal="left" vertical="center" wrapText="1"/>
      <protection hidden="1"/>
    </xf>
    <xf numFmtId="0" fontId="43" fillId="19" borderId="0" xfId="0" applyFont="1" applyFill="1" applyAlignment="1" applyProtection="1">
      <alignment horizontal="left" vertical="center" wrapText="1"/>
      <protection locked="0"/>
    </xf>
    <xf numFmtId="0" fontId="44" fillId="18" borderId="136" xfId="0" applyFont="1" applyFill="1" applyBorder="1" applyAlignment="1" applyProtection="1">
      <alignment horizontal="center" vertical="center" wrapText="1"/>
      <protection hidden="1"/>
    </xf>
    <xf numFmtId="22" fontId="43" fillId="19" borderId="0" xfId="0" applyNumberFormat="1" applyFont="1" applyFill="1" applyAlignment="1" applyProtection="1">
      <alignment horizontal="left" vertical="center" wrapText="1"/>
      <protection locked="0"/>
    </xf>
    <xf numFmtId="0" fontId="45" fillId="19" borderId="0" xfId="0" applyFont="1" applyFill="1" applyAlignment="1" applyProtection="1">
      <alignment horizontal="center" vertical="center" wrapText="1"/>
      <protection hidden="1"/>
    </xf>
    <xf numFmtId="0" fontId="30" fillId="15" borderId="137" xfId="0" applyFont="1" applyFill="1" applyBorder="1" applyAlignment="1" applyProtection="1">
      <alignment horizontal="left" vertical="center" wrapText="1"/>
      <protection locked="0"/>
    </xf>
    <xf numFmtId="0" fontId="46" fillId="20" borderId="137" xfId="0" applyFont="1" applyFill="1" applyBorder="1" applyAlignment="1" applyProtection="1">
      <alignment horizontal="center" vertical="center" wrapText="1"/>
      <protection hidden="1"/>
    </xf>
    <xf numFmtId="0" fontId="30" fillId="15" borderId="138" xfId="0" applyFont="1" applyFill="1" applyBorder="1" applyAlignment="1" applyProtection="1">
      <alignment horizontal="left" vertical="center" wrapText="1"/>
      <protection locked="0"/>
    </xf>
    <xf numFmtId="0" fontId="46" fillId="20" borderId="138" xfId="0" applyFont="1" applyFill="1" applyBorder="1" applyAlignment="1" applyProtection="1">
      <alignment horizontal="center" vertical="center" wrapText="1"/>
      <protection hidden="1"/>
    </xf>
    <xf numFmtId="0" fontId="30" fillId="17" borderId="138" xfId="0" applyFont="1" applyFill="1" applyBorder="1" applyAlignment="1" applyProtection="1">
      <alignment horizontal="left" vertical="center" wrapText="1"/>
      <protection locked="0"/>
    </xf>
    <xf numFmtId="0" fontId="30" fillId="17" borderId="139" xfId="0" applyFont="1" applyFill="1" applyBorder="1" applyAlignment="1" applyProtection="1">
      <alignment horizontal="left" vertical="center" wrapText="1"/>
      <protection locked="0"/>
    </xf>
    <xf numFmtId="0" fontId="46" fillId="20" borderId="139" xfId="0" applyFont="1" applyFill="1" applyBorder="1" applyAlignment="1" applyProtection="1">
      <alignment horizontal="center" vertical="center" wrapText="1"/>
      <protection hidden="1"/>
    </xf>
    <xf numFmtId="0" fontId="47" fillId="19" borderId="0" xfId="0" applyFont="1" applyFill="1" applyAlignment="1" applyProtection="1">
      <alignment horizontal="center" vertical="center"/>
      <protection locked="0" hidden="1"/>
    </xf>
    <xf numFmtId="0" fontId="47" fillId="19" borderId="0" xfId="0" applyFont="1" applyFill="1" applyAlignment="1" applyProtection="1">
      <alignment horizontal="center" vertical="center"/>
      <protection hidden="1"/>
    </xf>
    <xf numFmtId="0" fontId="48" fillId="19" borderId="0" xfId="0" applyFont="1" applyFill="1" applyAlignment="1" applyProtection="1">
      <alignment horizontal="left" vertical="center" wrapText="1"/>
      <protection locked="0"/>
    </xf>
    <xf numFmtId="14" fontId="49" fillId="19" borderId="0" xfId="0" applyNumberFormat="1" applyFont="1" applyFill="1" applyAlignment="1" applyProtection="1">
      <alignment horizontal="center" vertical="center"/>
      <protection hidden="1"/>
    </xf>
    <xf numFmtId="0" fontId="50" fillId="19" borderId="0" xfId="0" applyFont="1" applyFill="1" applyAlignment="1" applyProtection="1">
      <alignment horizontal="center" vertical="center"/>
      <protection hidden="1"/>
    </xf>
    <xf numFmtId="22" fontId="48" fillId="19" borderId="0" xfId="0" applyNumberFormat="1" applyFont="1" applyFill="1" applyAlignment="1" applyProtection="1">
      <alignment horizontal="left" vertical="center" wrapText="1"/>
      <protection locked="0"/>
    </xf>
    <xf numFmtId="0" fontId="51" fillId="18" borderId="140" xfId="0" applyFont="1" applyFill="1" applyBorder="1" applyAlignment="1" applyProtection="1">
      <alignment horizontal="center" vertical="center"/>
      <protection hidden="1"/>
    </xf>
    <xf numFmtId="0" fontId="51" fillId="18" borderId="140" xfId="0" applyFont="1" applyFill="1" applyBorder="1" applyAlignment="1" applyProtection="1">
      <alignment horizontal="left" vertical="center" indent="1"/>
      <protection hidden="1"/>
    </xf>
    <xf numFmtId="0" fontId="52" fillId="19" borderId="136" xfId="0" applyFont="1" applyFill="1" applyBorder="1" applyAlignment="1" applyProtection="1">
      <alignment horizontal="center" vertical="center"/>
      <protection hidden="1"/>
    </xf>
    <xf numFmtId="49" fontId="52" fillId="19" borderId="136" xfId="0" applyNumberFormat="1" applyFont="1" applyFill="1" applyBorder="1" applyAlignment="1" applyProtection="1">
      <alignment horizontal="center" vertical="center" wrapText="1"/>
      <protection locked="0"/>
    </xf>
    <xf numFmtId="0" fontId="52" fillId="19" borderId="136" xfId="0" applyFont="1" applyFill="1" applyBorder="1" applyAlignment="1" applyProtection="1">
      <alignment horizontal="left" vertical="center" wrapText="1" indent="1"/>
      <protection locked="0"/>
    </xf>
    <xf numFmtId="49" fontId="52" fillId="19" borderId="136" xfId="0" applyNumberFormat="1" applyFont="1" applyFill="1" applyBorder="1" applyAlignment="1" applyProtection="1">
      <alignment horizontal="center" vertical="center"/>
      <protection locked="0"/>
    </xf>
    <xf numFmtId="0" fontId="50" fillId="19" borderId="0" xfId="0" applyFont="1" applyFill="1" applyAlignment="1" applyProtection="1">
      <alignment horizontal="center" vertical="center"/>
      <protection locked="0" hidden="1"/>
    </xf>
    <xf numFmtId="0" fontId="48" fillId="19" borderId="0" xfId="0" applyFont="1" applyFill="1" applyAlignment="1" applyProtection="1">
      <alignment horizontal="right" vertical="center"/>
      <protection hidden="1"/>
    </xf>
    <xf numFmtId="49" fontId="52" fillId="19" borderId="136" xfId="0" applyNumberFormat="1" applyFont="1" applyFill="1" applyBorder="1" applyAlignment="1" applyProtection="1">
      <alignment horizontal="center" vertical="center"/>
      <protection hidden="1"/>
    </xf>
    <xf numFmtId="49" fontId="3" fillId="15" borderId="11" xfId="0" applyNumberFormat="1" applyFont="1" applyFill="1" applyBorder="1" applyAlignment="1" applyProtection="1">
      <alignment horizontal="right" vertical="center" wrapText="1"/>
      <protection hidden="1"/>
    </xf>
    <xf numFmtId="49" fontId="23" fillId="16" borderId="4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0" xfId="0" applyNumberFormat="1" applyFont="1" applyFill="1" applyAlignment="1" applyProtection="1">
      <alignment horizontal="center" vertical="center" wrapText="1"/>
      <protection locked="0"/>
    </xf>
    <xf numFmtId="49" fontId="23" fillId="16" borderId="90" xfId="0" applyNumberFormat="1" applyFont="1" applyFill="1" applyBorder="1" applyAlignment="1" applyProtection="1">
      <alignment horizontal="center" vertical="center" wrapText="1"/>
      <protection locked="0"/>
    </xf>
    <xf numFmtId="170" fontId="24" fillId="17" borderId="141" xfId="0" applyNumberFormat="1" applyFont="1" applyFill="1" applyBorder="1" applyAlignment="1" applyProtection="1">
      <alignment horizontal="right" vertical="center"/>
      <protection locked="0"/>
    </xf>
    <xf numFmtId="2" fontId="25" fillId="0" borderId="0" xfId="0" applyNumberFormat="1" applyFont="1" applyAlignment="1" applyProtection="1">
      <alignment vertical="top"/>
      <protection hidden="1"/>
    </xf>
    <xf numFmtId="169" fontId="30" fillId="0" borderId="52" xfId="0" applyNumberFormat="1" applyFont="1" applyBorder="1" applyProtection="1">
      <protection hidden="1"/>
    </xf>
    <xf numFmtId="0" fontId="30" fillId="0" borderId="0" xfId="0" applyFont="1" applyProtection="1">
      <protection hidden="1"/>
    </xf>
    <xf numFmtId="0" fontId="31" fillId="0" borderId="0" xfId="0" applyFont="1" applyProtection="1">
      <protection hidden="1"/>
    </xf>
    <xf numFmtId="174" fontId="24" fillId="56" borderId="0" xfId="0" applyNumberFormat="1" applyFont="1" applyFill="1" applyProtection="1">
      <protection hidden="1"/>
    </xf>
    <xf numFmtId="174" fontId="24" fillId="17" borderId="15" xfId="0" applyNumberFormat="1" applyFont="1" applyFill="1" applyBorder="1" applyAlignment="1" applyProtection="1">
      <alignment horizontal="right" vertical="center"/>
      <protection locked="0"/>
    </xf>
    <xf numFmtId="165" fontId="23" fillId="17" borderId="31" xfId="52" applyNumberFormat="1" applyFont="1" applyFill="1" applyBorder="1" applyAlignment="1" applyProtection="1">
      <alignment horizontal="right" vertical="center"/>
      <protection locked="0"/>
    </xf>
    <xf numFmtId="4" fontId="23" fillId="16" borderId="142" xfId="0" applyNumberFormat="1" applyFont="1" applyFill="1" applyBorder="1" applyAlignment="1" applyProtection="1">
      <alignment horizontal="center" vertical="center" wrapText="1"/>
      <protection locked="0"/>
    </xf>
    <xf numFmtId="168" fontId="23" fillId="17" borderId="38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166" fontId="23" fillId="17" borderId="143" xfId="0" applyNumberFormat="1" applyFont="1" applyFill="1" applyBorder="1" applyAlignment="1" applyProtection="1">
      <alignment horizontal="right" vertical="center"/>
      <protection locked="0"/>
    </xf>
    <xf numFmtId="4" fontId="23" fillId="16" borderId="14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" xfId="0" applyNumberFormat="1" applyFont="1" applyFill="1" applyBorder="1" applyAlignment="1" applyProtection="1">
      <alignment horizontal="left" vertical="center"/>
      <protection locked="0"/>
    </xf>
    <xf numFmtId="49" fontId="23" fillId="16" borderId="14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3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46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164" fontId="34" fillId="16" borderId="147" xfId="0" applyNumberFormat="1" applyFont="1" applyFill="1" applyBorder="1" applyAlignment="1">
      <alignment horizontal="center" vertical="center"/>
    </xf>
    <xf numFmtId="164" fontId="34" fillId="16" borderId="12" xfId="0" applyNumberFormat="1" applyFont="1" applyFill="1" applyBorder="1" applyAlignment="1">
      <alignment horizontal="center" vertical="center"/>
    </xf>
    <xf numFmtId="168" fontId="23" fillId="17" borderId="148" xfId="0" applyNumberFormat="1" applyFont="1" applyFill="1" applyBorder="1" applyAlignment="1" applyProtection="1">
      <alignment horizontal="right" vertical="center"/>
      <protection locked="0"/>
    </xf>
    <xf numFmtId="166" fontId="24" fillId="17" borderId="149" xfId="0" applyNumberFormat="1" applyFont="1" applyFill="1" applyBorder="1" applyAlignment="1" applyProtection="1">
      <alignment horizontal="right" vertical="center"/>
      <protection locked="0"/>
    </xf>
    <xf numFmtId="166" fontId="24" fillId="17" borderId="150" xfId="0" applyNumberFormat="1" applyFont="1" applyFill="1" applyBorder="1" applyAlignment="1" applyProtection="1">
      <alignment horizontal="right" vertical="center"/>
      <protection locked="0"/>
    </xf>
    <xf numFmtId="166" fontId="78" fillId="17" borderId="20" xfId="0" applyNumberFormat="1" applyFont="1" applyFill="1" applyBorder="1" applyAlignment="1" applyProtection="1">
      <alignment horizontal="right" vertical="center"/>
      <protection locked="0"/>
    </xf>
    <xf numFmtId="167" fontId="24" fillId="17" borderId="151" xfId="0" applyNumberFormat="1" applyFont="1" applyFill="1" applyBorder="1" applyAlignment="1">
      <alignment horizontal="right" vertical="center"/>
    </xf>
    <xf numFmtId="167" fontId="24" fillId="17" borderId="152" xfId="0" applyNumberFormat="1" applyFont="1" applyFill="1" applyBorder="1" applyAlignment="1">
      <alignment horizontal="right" vertical="center"/>
    </xf>
    <xf numFmtId="167" fontId="24" fillId="17" borderId="153" xfId="0" applyNumberFormat="1" applyFont="1" applyFill="1" applyBorder="1" applyAlignment="1">
      <alignment horizontal="right" vertical="center"/>
    </xf>
    <xf numFmtId="167" fontId="24" fillId="17" borderId="75" xfId="0" applyNumberFormat="1" applyFont="1" applyFill="1" applyBorder="1" applyAlignment="1">
      <alignment horizontal="right" vertical="center"/>
    </xf>
    <xf numFmtId="0" fontId="31" fillId="0" borderId="0" xfId="0" applyFont="1" applyAlignment="1" applyProtection="1">
      <alignment horizontal="right"/>
      <protection locked="0"/>
    </xf>
    <xf numFmtId="172" fontId="23" fillId="17" borderId="178" xfId="0" applyNumberFormat="1" applyFont="1" applyFill="1" applyBorder="1" applyAlignment="1" applyProtection="1">
      <alignment horizontal="right" vertical="center"/>
      <protection locked="0"/>
    </xf>
    <xf numFmtId="172" fontId="23" fillId="17" borderId="179" xfId="0" applyNumberFormat="1" applyFont="1" applyFill="1" applyBorder="1" applyAlignment="1" applyProtection="1">
      <alignment horizontal="right" vertical="center"/>
      <protection locked="0"/>
    </xf>
    <xf numFmtId="49" fontId="23" fillId="16" borderId="180" xfId="0" applyNumberFormat="1" applyFont="1" applyFill="1" applyBorder="1" applyAlignment="1" applyProtection="1">
      <alignment horizontal="left" vertical="center"/>
      <protection locked="0"/>
    </xf>
    <xf numFmtId="165" fontId="23" fillId="17" borderId="180" xfId="0" applyNumberFormat="1" applyFont="1" applyFill="1" applyBorder="1" applyAlignment="1" applyProtection="1">
      <alignment horizontal="right" vertical="center"/>
      <protection locked="0"/>
    </xf>
    <xf numFmtId="49" fontId="23" fillId="16" borderId="121" xfId="0" applyNumberFormat="1" applyFont="1" applyFill="1" applyBorder="1" applyAlignment="1" applyProtection="1">
      <alignment horizontal="left" vertical="center"/>
      <protection locked="0"/>
    </xf>
    <xf numFmtId="49" fontId="23" fillId="16" borderId="88" xfId="0" applyNumberFormat="1" applyFont="1" applyFill="1" applyBorder="1" applyAlignment="1" applyProtection="1">
      <alignment vertical="center"/>
      <protection locked="0"/>
    </xf>
    <xf numFmtId="49" fontId="23" fillId="16" borderId="78" xfId="0" applyNumberFormat="1" applyFont="1" applyFill="1" applyBorder="1" applyAlignment="1" applyProtection="1">
      <alignment horizontal="left" vertical="center"/>
      <protection locked="0"/>
    </xf>
    <xf numFmtId="49" fontId="23" fillId="16" borderId="181" xfId="0" applyNumberFormat="1" applyFont="1" applyFill="1" applyBorder="1" applyAlignment="1" applyProtection="1">
      <alignment horizontal="right" vertical="center"/>
      <protection locked="0"/>
    </xf>
    <xf numFmtId="49" fontId="23" fillId="16" borderId="182" xfId="0" applyNumberFormat="1" applyFont="1" applyFill="1" applyBorder="1" applyAlignment="1" applyProtection="1">
      <alignment horizontal="left" vertical="center"/>
      <protection locked="0"/>
    </xf>
    <xf numFmtId="165" fontId="23" fillId="17" borderId="183" xfId="0" applyNumberFormat="1" applyFont="1" applyFill="1" applyBorder="1" applyAlignment="1" applyProtection="1">
      <alignment horizontal="right" vertical="center"/>
      <protection locked="0"/>
    </xf>
    <xf numFmtId="170" fontId="24" fillId="17" borderId="185" xfId="0" applyNumberFormat="1" applyFont="1" applyFill="1" applyBorder="1" applyAlignment="1" applyProtection="1">
      <alignment horizontal="right" vertical="center"/>
      <protection locked="0"/>
    </xf>
    <xf numFmtId="164" fontId="23" fillId="16" borderId="127" xfId="0" applyNumberFormat="1" applyFont="1" applyFill="1" applyBorder="1" applyAlignment="1" applyProtection="1">
      <alignment horizontal="centerContinuous" vertical="center"/>
      <protection locked="0"/>
    </xf>
    <xf numFmtId="164" fontId="23" fillId="16" borderId="186" xfId="0" applyNumberFormat="1" applyFont="1" applyFill="1" applyBorder="1" applyAlignment="1" applyProtection="1">
      <alignment horizontal="centerContinuous" vertical="center"/>
      <protection locked="0"/>
    </xf>
    <xf numFmtId="167" fontId="24" fillId="17" borderId="187" xfId="0" applyNumberFormat="1" applyFont="1" applyFill="1" applyBorder="1" applyAlignment="1">
      <alignment horizontal="right" vertical="center"/>
    </xf>
    <xf numFmtId="49" fontId="23" fillId="16" borderId="12" xfId="0" applyNumberFormat="1" applyFont="1" applyFill="1" applyBorder="1" applyAlignment="1" applyProtection="1">
      <alignment vertical="center"/>
      <protection locked="0"/>
    </xf>
    <xf numFmtId="49" fontId="23" fillId="16" borderId="147" xfId="0" applyNumberFormat="1" applyFont="1" applyFill="1" applyBorder="1" applyAlignment="1" applyProtection="1">
      <alignment vertical="center"/>
      <protection locked="0"/>
    </xf>
    <xf numFmtId="0" fontId="31" fillId="0" borderId="52" xfId="0" applyFont="1" applyBorder="1" applyProtection="1">
      <protection locked="0"/>
    </xf>
    <xf numFmtId="3" fontId="24" fillId="19" borderId="0" xfId="0" applyNumberFormat="1" applyFont="1" applyFill="1" applyAlignment="1" applyProtection="1">
      <alignment vertical="center"/>
      <protection hidden="1"/>
    </xf>
    <xf numFmtId="0" fontId="81" fillId="19" borderId="0" xfId="0" applyFont="1" applyFill="1" applyAlignment="1" applyProtection="1">
      <alignment vertical="center"/>
      <protection hidden="1"/>
    </xf>
    <xf numFmtId="0" fontId="85" fillId="19" borderId="0" xfId="0" applyFont="1" applyFill="1" applyAlignment="1" applyProtection="1">
      <alignment vertical="center"/>
      <protection hidden="1"/>
    </xf>
    <xf numFmtId="0" fontId="34" fillId="19" borderId="0" xfId="0" applyFont="1" applyFill="1" applyAlignment="1" applyProtection="1">
      <alignment vertical="center"/>
      <protection hidden="1"/>
    </xf>
    <xf numFmtId="0" fontId="34" fillId="19" borderId="0" xfId="0" applyFont="1" applyFill="1" applyAlignment="1" applyProtection="1">
      <alignment horizontal="center" vertical="center"/>
      <protection hidden="1"/>
    </xf>
    <xf numFmtId="0" fontId="29" fillId="19" borderId="180" xfId="0" applyFont="1" applyFill="1" applyBorder="1" applyAlignment="1" applyProtection="1">
      <alignment horizontal="right" vertical="center"/>
      <protection hidden="1"/>
    </xf>
    <xf numFmtId="168" fontId="23" fillId="17" borderId="36" xfId="0" applyNumberFormat="1" applyFont="1" applyFill="1" applyBorder="1" applyAlignment="1" applyProtection="1">
      <alignment horizontal="right" vertical="center"/>
      <protection locked="0"/>
    </xf>
    <xf numFmtId="166" fontId="23" fillId="17" borderId="36" xfId="0" applyNumberFormat="1" applyFont="1" applyFill="1" applyBorder="1" applyAlignment="1" applyProtection="1">
      <alignment horizontal="right" vertical="center"/>
      <protection locked="0"/>
    </xf>
    <xf numFmtId="166" fontId="24" fillId="17" borderId="41" xfId="0" applyNumberFormat="1" applyFont="1" applyFill="1" applyBorder="1" applyAlignment="1" applyProtection="1">
      <alignment horizontal="right" vertical="center"/>
      <protection locked="0"/>
    </xf>
    <xf numFmtId="165" fontId="23" fillId="17" borderId="121" xfId="0" applyNumberFormat="1" applyFont="1" applyFill="1" applyBorder="1" applyAlignment="1" applyProtection="1">
      <alignment horizontal="right" vertical="center"/>
      <protection locked="0"/>
    </xf>
    <xf numFmtId="172" fontId="23" fillId="17" borderId="122" xfId="0" applyNumberFormat="1" applyFont="1" applyFill="1" applyBorder="1" applyAlignment="1" applyProtection="1">
      <alignment horizontal="right" vertical="center"/>
      <protection locked="0"/>
    </xf>
    <xf numFmtId="168" fontId="23" fillId="17" borderId="198" xfId="0" applyNumberFormat="1" applyFont="1" applyFill="1" applyBorder="1" applyAlignment="1" applyProtection="1">
      <alignment horizontal="right" vertical="center"/>
      <protection locked="0"/>
    </xf>
    <xf numFmtId="166" fontId="23" fillId="17" borderId="198" xfId="0" applyNumberFormat="1" applyFont="1" applyFill="1" applyBorder="1" applyAlignment="1" applyProtection="1">
      <alignment horizontal="right" vertical="center"/>
      <protection locked="0"/>
    </xf>
    <xf numFmtId="165" fontId="23" fillId="17" borderId="115" xfId="0" applyNumberFormat="1" applyFont="1" applyFill="1" applyBorder="1" applyAlignment="1" applyProtection="1">
      <alignment horizontal="right" vertical="center"/>
      <protection locked="0"/>
    </xf>
    <xf numFmtId="172" fontId="23" fillId="17" borderId="124" xfId="0" applyNumberFormat="1" applyFont="1" applyFill="1" applyBorder="1" applyAlignment="1" applyProtection="1">
      <alignment horizontal="right" vertical="center"/>
      <protection locked="0"/>
    </xf>
    <xf numFmtId="166" fontId="23" fillId="17" borderId="200" xfId="0" applyNumberFormat="1" applyFont="1" applyFill="1" applyBorder="1" applyAlignment="1" applyProtection="1">
      <alignment horizontal="right" vertical="center"/>
      <protection locked="0"/>
    </xf>
    <xf numFmtId="165" fontId="23" fillId="17" borderId="204" xfId="0" applyNumberFormat="1" applyFont="1" applyFill="1" applyBorder="1" applyAlignment="1" applyProtection="1">
      <alignment horizontal="right" vertical="center"/>
      <protection locked="0"/>
    </xf>
    <xf numFmtId="168" fontId="23" fillId="17" borderId="207" xfId="0" applyNumberFormat="1" applyFont="1" applyFill="1" applyBorder="1" applyAlignment="1" applyProtection="1">
      <alignment horizontal="right" vertical="center"/>
      <protection locked="0"/>
    </xf>
    <xf numFmtId="166" fontId="24" fillId="17" borderId="151" xfId="0" applyNumberFormat="1" applyFont="1" applyFill="1" applyBorder="1" applyAlignment="1" applyProtection="1">
      <alignment horizontal="right" vertical="center"/>
      <protection locked="0"/>
    </xf>
    <xf numFmtId="166" fontId="24" fillId="17" borderId="208" xfId="0" applyNumberFormat="1" applyFont="1" applyFill="1" applyBorder="1" applyAlignment="1" applyProtection="1">
      <alignment horizontal="right" vertical="center"/>
      <protection locked="0"/>
    </xf>
    <xf numFmtId="166" fontId="78" fillId="17" borderId="19" xfId="0" applyNumberFormat="1" applyFont="1" applyFill="1" applyBorder="1" applyAlignment="1" applyProtection="1">
      <alignment horizontal="right" vertical="center"/>
      <protection locked="0"/>
    </xf>
    <xf numFmtId="165" fontId="23" fillId="17" borderId="25" xfId="0" applyNumberFormat="1" applyFont="1" applyFill="1" applyBorder="1" applyAlignment="1" applyProtection="1">
      <alignment horizontal="right" vertical="center"/>
      <protection locked="0"/>
    </xf>
    <xf numFmtId="172" fontId="23" fillId="17" borderId="30" xfId="0" applyNumberFormat="1" applyFont="1" applyFill="1" applyBorder="1" applyAlignment="1" applyProtection="1">
      <alignment horizontal="right" vertical="center"/>
      <protection locked="0"/>
    </xf>
    <xf numFmtId="174" fontId="24" fillId="19" borderId="0" xfId="0" applyNumberFormat="1" applyFont="1" applyFill="1" applyAlignment="1" applyProtection="1">
      <alignment vertical="center"/>
      <protection hidden="1"/>
    </xf>
    <xf numFmtId="43" fontId="24" fillId="19" borderId="0" xfId="151" applyFont="1" applyFill="1" applyAlignment="1" applyProtection="1">
      <alignment vertical="center"/>
      <protection hidden="1"/>
    </xf>
    <xf numFmtId="0" fontId="0" fillId="0" borderId="0" xfId="0" applyAlignment="1">
      <alignment wrapText="1"/>
    </xf>
    <xf numFmtId="174" fontId="24" fillId="0" borderId="0" xfId="0" applyNumberFormat="1" applyFont="1" applyAlignment="1" applyProtection="1">
      <alignment vertical="center"/>
      <protection hidden="1"/>
    </xf>
    <xf numFmtId="170" fontId="24" fillId="17" borderId="97" xfId="0" applyNumberFormat="1" applyFont="1" applyFill="1" applyBorder="1" applyAlignment="1" applyProtection="1">
      <alignment horizontal="right" vertical="center"/>
      <protection locked="0"/>
    </xf>
    <xf numFmtId="174" fontId="24" fillId="17" borderId="201" xfId="0" applyNumberFormat="1" applyFont="1" applyFill="1" applyBorder="1" applyAlignment="1" applyProtection="1">
      <alignment horizontal="right" vertical="center"/>
      <protection locked="0"/>
    </xf>
    <xf numFmtId="165" fontId="23" fillId="17" borderId="205" xfId="52" applyNumberFormat="1" applyFont="1" applyFill="1" applyBorder="1" applyAlignment="1" applyProtection="1">
      <alignment horizontal="right" vertical="center"/>
      <protection locked="0"/>
    </xf>
    <xf numFmtId="49" fontId="23" fillId="0" borderId="0" xfId="0" applyNumberFormat="1" applyFont="1" applyAlignment="1" applyProtection="1">
      <alignment horizontal="right" vertical="center"/>
      <protection locked="0"/>
    </xf>
    <xf numFmtId="166" fontId="86" fillId="17" borderId="203" xfId="0" applyNumberFormat="1" applyFont="1" applyFill="1" applyBorder="1" applyAlignment="1" applyProtection="1">
      <alignment horizontal="right" vertical="center"/>
      <protection locked="0"/>
    </xf>
    <xf numFmtId="43" fontId="24" fillId="0" borderId="0" xfId="151" applyFont="1" applyAlignment="1" applyProtection="1">
      <alignment vertical="center"/>
      <protection hidden="1"/>
    </xf>
    <xf numFmtId="43" fontId="31" fillId="0" borderId="197" xfId="151" applyFont="1" applyBorder="1" applyAlignment="1" applyProtection="1">
      <alignment horizontal="center"/>
      <protection locked="0"/>
    </xf>
    <xf numFmtId="0" fontId="31" fillId="0" borderId="197" xfId="0" applyFont="1" applyBorder="1" applyProtection="1">
      <protection locked="0"/>
    </xf>
    <xf numFmtId="164" fontId="23" fillId="16" borderId="13" xfId="0" applyNumberFormat="1" applyFont="1" applyFill="1" applyBorder="1" applyAlignment="1">
      <alignment horizontal="centerContinuous" vertical="center"/>
    </xf>
    <xf numFmtId="167" fontId="24" fillId="17" borderId="209" xfId="0" applyNumberFormat="1" applyFont="1" applyFill="1" applyBorder="1" applyAlignment="1">
      <alignment horizontal="right" vertical="center"/>
    </xf>
    <xf numFmtId="166" fontId="23" fillId="17" borderId="210" xfId="0" applyNumberFormat="1" applyFont="1" applyFill="1" applyBorder="1" applyAlignment="1" applyProtection="1">
      <alignment horizontal="right" vertical="center"/>
      <protection locked="0"/>
    </xf>
    <xf numFmtId="166" fontId="24" fillId="17" borderId="211" xfId="0" applyNumberFormat="1" applyFont="1" applyFill="1" applyBorder="1" applyAlignment="1" applyProtection="1">
      <alignment horizontal="right" vertical="center"/>
      <protection locked="0"/>
    </xf>
    <xf numFmtId="166" fontId="24" fillId="17" borderId="205" xfId="0" applyNumberFormat="1" applyFont="1" applyFill="1" applyBorder="1" applyAlignment="1" applyProtection="1">
      <alignment horizontal="right" vertical="center"/>
      <protection locked="0"/>
    </xf>
    <xf numFmtId="167" fontId="24" fillId="17" borderId="172" xfId="0" applyNumberFormat="1" applyFont="1" applyFill="1" applyBorder="1" applyAlignment="1">
      <alignment horizontal="right" vertical="center"/>
    </xf>
    <xf numFmtId="167" fontId="24" fillId="17" borderId="204" xfId="0" applyNumberFormat="1" applyFont="1" applyFill="1" applyBorder="1" applyAlignment="1">
      <alignment horizontal="right" vertical="center"/>
    </xf>
    <xf numFmtId="167" fontId="24" fillId="17" borderId="212" xfId="0" applyNumberFormat="1" applyFont="1" applyFill="1" applyBorder="1" applyAlignment="1">
      <alignment horizontal="right" vertical="center"/>
    </xf>
    <xf numFmtId="168" fontId="24" fillId="17" borderId="214" xfId="0" applyNumberFormat="1" applyFont="1" applyFill="1" applyBorder="1" applyAlignment="1" applyProtection="1">
      <alignment horizontal="right" vertical="center"/>
      <protection locked="0"/>
    </xf>
    <xf numFmtId="169" fontId="24" fillId="17" borderId="215" xfId="0" applyNumberFormat="1" applyFont="1" applyFill="1" applyBorder="1" applyAlignment="1">
      <alignment horizontal="right" vertical="center"/>
    </xf>
    <xf numFmtId="169" fontId="23" fillId="17" borderId="216" xfId="0" applyNumberFormat="1" applyFont="1" applyFill="1" applyBorder="1" applyAlignment="1">
      <alignment horizontal="right" vertical="center"/>
    </xf>
    <xf numFmtId="169" fontId="24" fillId="17" borderId="18" xfId="0" applyNumberFormat="1" applyFont="1" applyFill="1" applyBorder="1" applyAlignment="1">
      <alignment horizontal="right" vertical="center"/>
    </xf>
    <xf numFmtId="169" fontId="23" fillId="17" borderId="217" xfId="0" applyNumberFormat="1" applyFont="1" applyFill="1" applyBorder="1" applyAlignment="1">
      <alignment horizontal="right" vertical="center"/>
    </xf>
    <xf numFmtId="166" fontId="24" fillId="17" borderId="214" xfId="0" applyNumberFormat="1" applyFont="1" applyFill="1" applyBorder="1" applyAlignment="1" applyProtection="1">
      <alignment horizontal="right" vertical="center"/>
      <protection locked="0"/>
    </xf>
    <xf numFmtId="4" fontId="23" fillId="16" borderId="34" xfId="0" applyNumberFormat="1" applyFont="1" applyFill="1" applyBorder="1" applyAlignment="1" applyProtection="1">
      <alignment horizontal="center" vertical="center" wrapText="1"/>
      <protection locked="0"/>
    </xf>
    <xf numFmtId="167" fontId="24" fillId="17" borderId="149" xfId="0" applyNumberFormat="1" applyFont="1" applyFill="1" applyBorder="1" applyAlignment="1">
      <alignment horizontal="right" vertical="center"/>
    </xf>
    <xf numFmtId="167" fontId="24" fillId="17" borderId="144" xfId="0" applyNumberFormat="1" applyFont="1" applyFill="1" applyBorder="1" applyAlignment="1">
      <alignment horizontal="right" vertical="center"/>
    </xf>
    <xf numFmtId="167" fontId="24" fillId="17" borderId="218" xfId="0" applyNumberFormat="1" applyFont="1" applyFill="1" applyBorder="1" applyAlignment="1">
      <alignment horizontal="right" vertical="center"/>
    </xf>
    <xf numFmtId="167" fontId="24" fillId="17" borderId="219" xfId="0" applyNumberFormat="1" applyFont="1" applyFill="1" applyBorder="1" applyAlignment="1">
      <alignment horizontal="right" vertical="center"/>
    </xf>
    <xf numFmtId="167" fontId="24" fillId="17" borderId="203" xfId="0" applyNumberFormat="1" applyFont="1" applyFill="1" applyBorder="1" applyAlignment="1">
      <alignment horizontal="right" vertical="center"/>
    </xf>
    <xf numFmtId="167" fontId="24" fillId="17" borderId="173" xfId="0" applyNumberFormat="1" applyFont="1" applyFill="1" applyBorder="1" applyAlignment="1">
      <alignment horizontal="right" vertical="center"/>
    </xf>
    <xf numFmtId="167" fontId="24" fillId="17" borderId="201" xfId="0" applyNumberFormat="1" applyFont="1" applyFill="1" applyBorder="1" applyAlignment="1">
      <alignment horizontal="right" vertical="center"/>
    </xf>
    <xf numFmtId="167" fontId="24" fillId="17" borderId="34" xfId="0" applyNumberFormat="1" applyFont="1" applyFill="1" applyBorder="1" applyAlignment="1">
      <alignment horizontal="right" vertical="center"/>
    </xf>
    <xf numFmtId="167" fontId="24" fillId="17" borderId="220" xfId="0" applyNumberFormat="1" applyFont="1" applyFill="1" applyBorder="1" applyAlignment="1">
      <alignment horizontal="right" vertical="center"/>
    </xf>
    <xf numFmtId="167" fontId="24" fillId="17" borderId="221" xfId="0" applyNumberFormat="1" applyFont="1" applyFill="1" applyBorder="1" applyAlignment="1">
      <alignment horizontal="right" vertical="center"/>
    </xf>
    <xf numFmtId="167" fontId="24" fillId="17" borderId="142" xfId="0" applyNumberFormat="1" applyFont="1" applyFill="1" applyBorder="1" applyAlignment="1">
      <alignment horizontal="right" vertical="center"/>
    </xf>
    <xf numFmtId="167" fontId="24" fillId="17" borderId="222" xfId="0" applyNumberFormat="1" applyFont="1" applyFill="1" applyBorder="1" applyAlignment="1">
      <alignment horizontal="right" vertical="center"/>
    </xf>
    <xf numFmtId="167" fontId="24" fillId="17" borderId="223" xfId="0" applyNumberFormat="1" applyFont="1" applyFill="1" applyBorder="1" applyAlignment="1">
      <alignment horizontal="right" vertical="center"/>
    </xf>
    <xf numFmtId="4" fontId="23" fillId="16" borderId="224" xfId="0" applyNumberFormat="1" applyFont="1" applyFill="1" applyBorder="1" applyAlignment="1" applyProtection="1">
      <alignment horizontal="center" vertical="center" wrapText="1"/>
      <protection locked="0"/>
    </xf>
    <xf numFmtId="4" fontId="23" fillId="16" borderId="0" xfId="0" applyNumberFormat="1" applyFont="1" applyFill="1" applyAlignment="1" applyProtection="1">
      <alignment horizontal="center" vertical="center" wrapText="1"/>
      <protection locked="0"/>
    </xf>
    <xf numFmtId="166" fontId="23" fillId="17" borderId="65" xfId="0" applyNumberFormat="1" applyFont="1" applyFill="1" applyBorder="1" applyAlignment="1" applyProtection="1">
      <alignment horizontal="right" vertical="center"/>
      <protection locked="0"/>
    </xf>
    <xf numFmtId="166" fontId="24" fillId="17" borderId="70" xfId="0" applyNumberFormat="1" applyFont="1" applyFill="1" applyBorder="1" applyAlignment="1" applyProtection="1">
      <alignment horizontal="right" vertical="center"/>
      <protection locked="0"/>
    </xf>
    <xf numFmtId="167" fontId="24" fillId="17" borderId="197" xfId="0" applyNumberFormat="1" applyFont="1" applyFill="1" applyBorder="1" applyAlignment="1">
      <alignment horizontal="right" vertical="center"/>
    </xf>
    <xf numFmtId="167" fontId="24" fillId="17" borderId="44" xfId="0" applyNumberFormat="1" applyFont="1" applyFill="1" applyBorder="1" applyAlignment="1">
      <alignment horizontal="right" vertical="center"/>
    </xf>
    <xf numFmtId="167" fontId="24" fillId="17" borderId="60" xfId="0" applyNumberFormat="1" applyFont="1" applyFill="1" applyBorder="1" applyAlignment="1">
      <alignment horizontal="right" vertical="center"/>
    </xf>
    <xf numFmtId="167" fontId="24" fillId="17" borderId="47" xfId="0" applyNumberFormat="1" applyFont="1" applyFill="1" applyBorder="1" applyAlignment="1">
      <alignment horizontal="right" vertical="center"/>
    </xf>
    <xf numFmtId="167" fontId="24" fillId="17" borderId="41" xfId="0" applyNumberFormat="1" applyFont="1" applyFill="1" applyBorder="1" applyAlignment="1">
      <alignment horizontal="right" vertical="center"/>
    </xf>
    <xf numFmtId="167" fontId="24" fillId="17" borderId="0" xfId="0" applyNumberFormat="1" applyFont="1" applyFill="1" applyAlignment="1">
      <alignment horizontal="right" vertical="center"/>
    </xf>
    <xf numFmtId="167" fontId="24" fillId="17" borderId="225" xfId="0" applyNumberFormat="1" applyFont="1" applyFill="1" applyBorder="1" applyAlignment="1">
      <alignment horizontal="right" vertical="center"/>
    </xf>
    <xf numFmtId="167" fontId="24" fillId="17" borderId="226" xfId="0" applyNumberFormat="1" applyFont="1" applyFill="1" applyBorder="1" applyAlignment="1">
      <alignment horizontal="right" vertical="center"/>
    </xf>
    <xf numFmtId="167" fontId="24" fillId="17" borderId="33" xfId="0" applyNumberFormat="1" applyFont="1" applyFill="1" applyBorder="1" applyAlignment="1">
      <alignment horizontal="right" vertical="center"/>
    </xf>
    <xf numFmtId="168" fontId="23" fillId="17" borderId="227" xfId="0" applyNumberFormat="1" applyFont="1" applyFill="1" applyBorder="1" applyAlignment="1" applyProtection="1">
      <alignment horizontal="right" vertical="center"/>
      <protection locked="0"/>
    </xf>
    <xf numFmtId="170" fontId="24" fillId="17" borderId="159" xfId="0" applyNumberFormat="1" applyFont="1" applyFill="1" applyBorder="1" applyAlignment="1" applyProtection="1">
      <alignment horizontal="right" vertical="center"/>
      <protection locked="0"/>
    </xf>
    <xf numFmtId="166" fontId="23" fillId="17" borderId="227" xfId="0" applyNumberFormat="1" applyFont="1" applyFill="1" applyBorder="1" applyAlignment="1" applyProtection="1">
      <alignment horizontal="right" vertical="center"/>
      <protection locked="0"/>
    </xf>
    <xf numFmtId="174" fontId="24" fillId="17" borderId="28" xfId="0" applyNumberFormat="1" applyFont="1" applyFill="1" applyBorder="1" applyAlignment="1" applyProtection="1">
      <alignment horizontal="right" vertical="center"/>
      <protection locked="0"/>
    </xf>
    <xf numFmtId="174" fontId="24" fillId="17" borderId="228" xfId="0" applyNumberFormat="1" applyFont="1" applyFill="1" applyBorder="1" applyAlignment="1" applyProtection="1">
      <alignment horizontal="right" vertical="center"/>
      <protection locked="0"/>
    </xf>
    <xf numFmtId="174" fontId="24" fillId="17" borderId="223" xfId="0" applyNumberFormat="1" applyFont="1" applyFill="1" applyBorder="1" applyAlignment="1" applyProtection="1">
      <alignment horizontal="right" vertical="center"/>
      <protection locked="0"/>
    </xf>
    <xf numFmtId="165" fontId="23" fillId="17" borderId="30" xfId="52" applyNumberFormat="1" applyFont="1" applyFill="1" applyBorder="1" applyAlignment="1" applyProtection="1">
      <alignment horizontal="right" vertical="center"/>
      <protection locked="0"/>
    </xf>
    <xf numFmtId="168" fontId="23" fillId="56" borderId="207" xfId="0" applyNumberFormat="1" applyFont="1" applyFill="1" applyBorder="1" applyAlignment="1" applyProtection="1">
      <alignment horizontal="right" vertical="center"/>
      <protection locked="0"/>
    </xf>
    <xf numFmtId="166" fontId="86" fillId="17" borderId="19" xfId="0" applyNumberFormat="1" applyFont="1" applyFill="1" applyBorder="1" applyAlignment="1" applyProtection="1">
      <alignment horizontal="right" vertical="center"/>
      <protection locked="0"/>
    </xf>
    <xf numFmtId="166" fontId="24" fillId="17" borderId="225" xfId="0" applyNumberFormat="1" applyFont="1" applyFill="1" applyBorder="1" applyAlignment="1" applyProtection="1">
      <alignment horizontal="right" vertical="center"/>
      <protection locked="0"/>
    </xf>
    <xf numFmtId="166" fontId="24" fillId="17" borderId="218" xfId="0" applyNumberFormat="1" applyFont="1" applyFill="1" applyBorder="1" applyAlignment="1" applyProtection="1">
      <alignment horizontal="right" vertical="center"/>
      <protection locked="0"/>
    </xf>
    <xf numFmtId="166" fontId="24" fillId="17" borderId="222" xfId="0" applyNumberFormat="1" applyFont="1" applyFill="1" applyBorder="1" applyAlignment="1" applyProtection="1">
      <alignment horizontal="right" vertical="center"/>
      <protection locked="0"/>
    </xf>
    <xf numFmtId="173" fontId="30" fillId="0" borderId="0" xfId="0" applyNumberFormat="1" applyFont="1" applyAlignment="1" applyProtection="1">
      <alignment horizontal="left" vertical="top" wrapText="1"/>
      <protection locked="0"/>
    </xf>
    <xf numFmtId="166" fontId="24" fillId="17" borderId="220" xfId="0" applyNumberFormat="1" applyFont="1" applyFill="1" applyBorder="1" applyAlignment="1" applyProtection="1">
      <alignment horizontal="right" vertical="center"/>
      <protection locked="0"/>
    </xf>
    <xf numFmtId="166" fontId="24" fillId="17" borderId="203" xfId="0" applyNumberFormat="1" applyFont="1" applyFill="1" applyBorder="1" applyAlignment="1" applyProtection="1">
      <alignment horizontal="right" vertical="center"/>
      <protection locked="0"/>
    </xf>
    <xf numFmtId="166" fontId="24" fillId="17" borderId="24" xfId="0" applyNumberFormat="1" applyFont="1" applyFill="1" applyBorder="1" applyAlignment="1" applyProtection="1">
      <alignment horizontal="right" vertical="center"/>
      <protection locked="0"/>
    </xf>
    <xf numFmtId="166" fontId="24" fillId="17" borderId="29" xfId="0" applyNumberFormat="1" applyFont="1" applyFill="1" applyBorder="1" applyAlignment="1" applyProtection="1">
      <alignment horizontal="right" vertical="center"/>
      <protection locked="0"/>
    </xf>
    <xf numFmtId="166" fontId="24" fillId="17" borderId="21" xfId="0" applyNumberFormat="1" applyFont="1" applyFill="1" applyBorder="1" applyAlignment="1" applyProtection="1">
      <alignment horizontal="right" vertical="center"/>
      <protection locked="0"/>
    </xf>
    <xf numFmtId="166" fontId="24" fillId="17" borderId="213" xfId="0" applyNumberFormat="1" applyFont="1" applyFill="1" applyBorder="1" applyAlignment="1" applyProtection="1">
      <alignment horizontal="right" vertical="center"/>
      <protection locked="0"/>
    </xf>
    <xf numFmtId="168" fontId="24" fillId="17" borderId="213" xfId="0" applyNumberFormat="1" applyFont="1" applyFill="1" applyBorder="1" applyAlignment="1" applyProtection="1">
      <alignment horizontal="right" vertical="center"/>
      <protection locked="0"/>
    </xf>
    <xf numFmtId="168" fontId="23" fillId="17" borderId="200" xfId="0" applyNumberFormat="1" applyFont="1" applyFill="1" applyBorder="1" applyAlignment="1" applyProtection="1">
      <alignment horizontal="right" vertical="center"/>
      <protection locked="0"/>
    </xf>
    <xf numFmtId="168" fontId="23" fillId="56" borderId="199" xfId="0" applyNumberFormat="1" applyFont="1" applyFill="1" applyBorder="1" applyAlignment="1" applyProtection="1">
      <alignment horizontal="right" vertical="center"/>
      <protection locked="0"/>
    </xf>
    <xf numFmtId="166" fontId="24" fillId="17" borderId="201" xfId="0" applyNumberFormat="1" applyFont="1" applyFill="1" applyBorder="1" applyAlignment="1" applyProtection="1">
      <alignment horizontal="right" vertical="center"/>
      <protection locked="0"/>
    </xf>
    <xf numFmtId="166" fontId="24" fillId="17" borderId="173" xfId="0" applyNumberFormat="1" applyFont="1" applyFill="1" applyBorder="1" applyAlignment="1" applyProtection="1">
      <alignment horizontal="right" vertical="center"/>
      <protection locked="0"/>
    </xf>
    <xf numFmtId="166" fontId="24" fillId="17" borderId="202" xfId="0" applyNumberFormat="1" applyFont="1" applyFill="1" applyBorder="1" applyAlignment="1" applyProtection="1">
      <alignment horizontal="right" vertical="center"/>
      <protection locked="0"/>
    </xf>
    <xf numFmtId="172" fontId="23" fillId="17" borderId="205" xfId="0" applyNumberFormat="1" applyFont="1" applyFill="1" applyBorder="1" applyAlignment="1" applyProtection="1">
      <alignment horizontal="right" vertical="center"/>
      <protection locked="0"/>
    </xf>
    <xf numFmtId="173" fontId="24" fillId="0" borderId="0" xfId="0" applyNumberFormat="1" applyFont="1" applyProtection="1">
      <protection hidden="1"/>
    </xf>
    <xf numFmtId="173" fontId="24" fillId="0" borderId="0" xfId="0" applyNumberFormat="1" applyFont="1" applyAlignment="1" applyProtection="1">
      <alignment horizontal="right"/>
      <protection hidden="1"/>
    </xf>
    <xf numFmtId="165" fontId="26" fillId="56" borderId="81" xfId="52" applyNumberFormat="1" applyFont="1" applyFill="1" applyBorder="1" applyAlignment="1" applyProtection="1">
      <alignment horizontal="right" wrapText="1"/>
      <protection locked="0"/>
    </xf>
    <xf numFmtId="165" fontId="26" fillId="56" borderId="126" xfId="52" applyNumberFormat="1" applyFont="1" applyFill="1" applyBorder="1" applyAlignment="1" applyProtection="1">
      <alignment horizontal="right" wrapText="1"/>
      <protection locked="0"/>
    </xf>
    <xf numFmtId="0" fontId="30" fillId="0" borderId="33" xfId="0" applyFont="1" applyBorder="1" applyProtection="1">
      <protection hidden="1"/>
    </xf>
    <xf numFmtId="0" fontId="31" fillId="0" borderId="33" xfId="0" applyFont="1" applyBorder="1" applyProtection="1">
      <protection hidden="1"/>
    </xf>
    <xf numFmtId="0" fontId="31" fillId="0" borderId="33" xfId="0" applyFont="1" applyBorder="1" applyAlignment="1" applyProtection="1">
      <alignment horizontal="right" wrapText="1"/>
      <protection locked="0"/>
    </xf>
    <xf numFmtId="0" fontId="30" fillId="0" borderId="0" xfId="0" applyFont="1" applyAlignment="1" applyProtection="1">
      <alignment horizontal="left" vertical="top" wrapText="1"/>
      <protection locked="0"/>
    </xf>
    <xf numFmtId="49" fontId="23" fillId="16" borderId="197" xfId="0" applyNumberFormat="1" applyFont="1" applyFill="1" applyBorder="1" applyAlignment="1" applyProtection="1">
      <alignment horizontal="center" wrapText="1"/>
      <protection locked="0"/>
    </xf>
    <xf numFmtId="49" fontId="23" fillId="16" borderId="0" xfId="0" applyNumberFormat="1" applyFont="1" applyFill="1" applyAlignment="1" applyProtection="1">
      <alignment horizontal="center" wrapText="1"/>
      <protection locked="0"/>
    </xf>
    <xf numFmtId="49" fontId="23" fillId="16" borderId="91" xfId="0" applyNumberFormat="1" applyFont="1" applyFill="1" applyBorder="1" applyAlignment="1" applyProtection="1">
      <alignment horizontal="center" wrapText="1"/>
      <protection locked="0"/>
    </xf>
    <xf numFmtId="49" fontId="26" fillId="16" borderId="155" xfId="0" applyNumberFormat="1" applyFont="1" applyFill="1" applyBorder="1" applyAlignment="1" applyProtection="1">
      <alignment horizontal="center" vertical="center" textRotation="90"/>
      <protection locked="0"/>
    </xf>
    <xf numFmtId="49" fontId="26" fillId="16" borderId="156" xfId="0" applyNumberFormat="1" applyFont="1" applyFill="1" applyBorder="1" applyAlignment="1" applyProtection="1">
      <alignment horizontal="center" vertical="center" textRotation="90"/>
      <protection locked="0"/>
    </xf>
    <xf numFmtId="0" fontId="0" fillId="0" borderId="156" xfId="0" applyBorder="1" applyAlignment="1">
      <alignment horizontal="center" vertical="center"/>
    </xf>
    <xf numFmtId="49" fontId="23" fillId="16" borderId="152" xfId="0" applyNumberFormat="1" applyFont="1" applyFill="1" applyBorder="1" applyAlignment="1" applyProtection="1">
      <alignment horizontal="center" wrapText="1"/>
      <protection locked="0"/>
    </xf>
    <xf numFmtId="49" fontId="23" fillId="16" borderId="142" xfId="0" applyNumberFormat="1" applyFont="1" applyFill="1" applyBorder="1" applyAlignment="1" applyProtection="1">
      <alignment horizontal="center" wrapText="1"/>
      <protection locked="0"/>
    </xf>
    <xf numFmtId="49" fontId="23" fillId="16" borderId="159" xfId="0" applyNumberFormat="1" applyFont="1" applyFill="1" applyBorder="1" applyAlignment="1" applyProtection="1">
      <alignment horizontal="center" wrapText="1"/>
      <protection locked="0"/>
    </xf>
    <xf numFmtId="49" fontId="23" fillId="16" borderId="15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5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8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43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0" xfId="0" applyNumberFormat="1" applyFont="1" applyFill="1" applyAlignment="1" applyProtection="1">
      <alignment horizontal="center" vertical="center" wrapText="1"/>
      <protection locked="0"/>
    </xf>
    <xf numFmtId="49" fontId="23" fillId="16" borderId="9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5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1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9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53" xfId="0" applyNumberFormat="1" applyFont="1" applyFill="1" applyBorder="1" applyAlignment="1" applyProtection="1">
      <alignment horizontal="center" wrapText="1"/>
      <protection locked="0"/>
    </xf>
    <xf numFmtId="49" fontId="23" fillId="16" borderId="144" xfId="0" applyNumberFormat="1" applyFont="1" applyFill="1" applyBorder="1" applyAlignment="1" applyProtection="1">
      <alignment horizontal="center" wrapText="1"/>
      <protection locked="0"/>
    </xf>
    <xf numFmtId="49" fontId="23" fillId="16" borderId="154" xfId="0" applyNumberFormat="1" applyFont="1" applyFill="1" applyBorder="1" applyAlignment="1" applyProtection="1">
      <alignment horizontal="center" wrapText="1"/>
      <protection locked="0"/>
    </xf>
    <xf numFmtId="49" fontId="24" fillId="16" borderId="79" xfId="0" applyNumberFormat="1" applyFont="1" applyFill="1" applyBorder="1" applyAlignment="1" applyProtection="1">
      <alignment horizontal="left" vertical="center"/>
      <protection locked="0"/>
    </xf>
    <xf numFmtId="49" fontId="24" fillId="16" borderId="184" xfId="0" applyNumberFormat="1" applyFont="1" applyFill="1" applyBorder="1" applyAlignment="1" applyProtection="1">
      <alignment horizontal="left" vertical="center"/>
      <protection locked="0"/>
    </xf>
    <xf numFmtId="49" fontId="23" fillId="16" borderId="172" xfId="0" applyNumberFormat="1" applyFont="1" applyFill="1" applyBorder="1" applyAlignment="1" applyProtection="1">
      <alignment horizontal="center" wrapText="1"/>
      <protection locked="0"/>
    </xf>
    <xf numFmtId="49" fontId="23" fillId="16" borderId="34" xfId="0" applyNumberFormat="1" applyFont="1" applyFill="1" applyBorder="1" applyAlignment="1" applyProtection="1">
      <alignment horizontal="center" wrapText="1"/>
      <protection locked="0"/>
    </xf>
    <xf numFmtId="49" fontId="23" fillId="16" borderId="206" xfId="0" applyNumberFormat="1" applyFont="1" applyFill="1" applyBorder="1" applyAlignment="1" applyProtection="1">
      <alignment horizontal="center" wrapText="1"/>
      <protection locked="0"/>
    </xf>
    <xf numFmtId="0" fontId="31" fillId="0" borderId="197" xfId="0" applyFont="1" applyBorder="1" applyAlignment="1" applyProtection="1">
      <alignment horizontal="right"/>
      <protection locked="0"/>
    </xf>
    <xf numFmtId="0" fontId="23" fillId="16" borderId="152" xfId="0" applyFont="1" applyFill="1" applyBorder="1" applyAlignment="1" applyProtection="1">
      <alignment horizontal="center" vertical="center" wrapText="1"/>
      <protection locked="0"/>
    </xf>
    <xf numFmtId="0" fontId="23" fillId="16" borderId="142" xfId="0" applyFont="1" applyFill="1" applyBorder="1" applyAlignment="1" applyProtection="1">
      <alignment horizontal="center" vertical="center" wrapText="1"/>
      <protection locked="0"/>
    </xf>
    <xf numFmtId="0" fontId="23" fillId="16" borderId="159" xfId="0" applyFont="1" applyFill="1" applyBorder="1" applyAlignment="1" applyProtection="1">
      <alignment horizontal="center" vertical="center" wrapText="1"/>
      <protection locked="0"/>
    </xf>
    <xf numFmtId="49" fontId="24" fillId="16" borderId="12" xfId="0" applyNumberFormat="1" applyFont="1" applyFill="1" applyBorder="1" applyAlignment="1" applyProtection="1">
      <alignment horizontal="left" vertical="center"/>
      <protection locked="0"/>
    </xf>
    <xf numFmtId="0" fontId="23" fillId="16" borderId="172" xfId="0" applyFont="1" applyFill="1" applyBorder="1" applyAlignment="1" applyProtection="1">
      <alignment horizontal="center" vertical="center" wrapText="1"/>
      <protection locked="0"/>
    </xf>
    <xf numFmtId="0" fontId="23" fillId="16" borderId="34" xfId="0" applyFont="1" applyFill="1" applyBorder="1" applyAlignment="1" applyProtection="1">
      <alignment horizontal="center" vertical="center" wrapText="1"/>
      <protection locked="0"/>
    </xf>
    <xf numFmtId="0" fontId="23" fillId="16" borderId="206" xfId="0" applyFont="1" applyFill="1" applyBorder="1" applyAlignment="1" applyProtection="1">
      <alignment horizontal="center" vertical="center" wrapText="1"/>
      <protection locked="0"/>
    </xf>
    <xf numFmtId="0" fontId="31" fillId="0" borderId="197" xfId="0" applyFont="1" applyBorder="1" applyAlignment="1" applyProtection="1">
      <alignment horizontal="right" wrapText="1"/>
      <protection locked="0"/>
    </xf>
    <xf numFmtId="49" fontId="23" fillId="16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4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49" fontId="23" fillId="16" borderId="15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2" xfId="0" applyBorder="1" applyAlignment="1">
      <alignment horizontal="center" vertical="center"/>
    </xf>
    <xf numFmtId="0" fontId="0" fillId="0" borderId="159" xfId="0" applyBorder="1" applyAlignment="1">
      <alignment horizontal="center" vertical="center"/>
    </xf>
    <xf numFmtId="49" fontId="23" fillId="16" borderId="17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3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206" xfId="0" applyNumberFormat="1" applyFont="1" applyFill="1" applyBorder="1" applyAlignment="1" applyProtection="1">
      <alignment horizontal="center" vertical="center" wrapText="1"/>
      <protection locked="0"/>
    </xf>
    <xf numFmtId="43" fontId="31" fillId="0" borderId="197" xfId="151" applyFont="1" applyBorder="1" applyAlignment="1" applyProtection="1">
      <alignment horizontal="right"/>
      <protection locked="0"/>
    </xf>
    <xf numFmtId="49" fontId="23" fillId="16" borderId="14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5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42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59" xfId="0" applyNumberFormat="1" applyFont="1" applyFill="1" applyBorder="1" applyAlignment="1" applyProtection="1">
      <alignment horizontal="center" vertical="center" wrapText="1"/>
      <protection locked="0"/>
    </xf>
    <xf numFmtId="0" fontId="23" fillId="16" borderId="153" xfId="0" applyFont="1" applyFill="1" applyBorder="1" applyAlignment="1" applyProtection="1">
      <alignment horizontal="center" vertical="center" wrapText="1"/>
      <protection locked="0"/>
    </xf>
    <xf numFmtId="49" fontId="26" fillId="16" borderId="160" xfId="0" applyNumberFormat="1" applyFont="1" applyFill="1" applyBorder="1" applyAlignment="1" applyProtection="1">
      <alignment horizontal="center" vertical="center" textRotation="90"/>
      <protection locked="0"/>
    </xf>
    <xf numFmtId="49" fontId="26" fillId="16" borderId="161" xfId="0" applyNumberFormat="1" applyFont="1" applyFill="1" applyBorder="1" applyAlignment="1" applyProtection="1">
      <alignment horizontal="center" vertical="center" textRotation="90"/>
      <protection locked="0"/>
    </xf>
    <xf numFmtId="0" fontId="26" fillId="0" borderId="161" xfId="0" applyFont="1" applyBorder="1" applyAlignment="1">
      <alignment horizontal="center" vertical="center" textRotation="90"/>
    </xf>
    <xf numFmtId="0" fontId="26" fillId="0" borderId="162" xfId="0" applyFont="1" applyBorder="1" applyAlignment="1">
      <alignment horizontal="center" vertical="center" textRotation="90"/>
    </xf>
    <xf numFmtId="49" fontId="26" fillId="16" borderId="113" xfId="0" applyNumberFormat="1" applyFont="1" applyFill="1" applyBorder="1" applyAlignment="1" applyProtection="1">
      <alignment horizontal="center" vertical="center" textRotation="90" shrinkToFit="1"/>
      <protection locked="0"/>
    </xf>
    <xf numFmtId="0" fontId="24" fillId="16" borderId="113" xfId="0" applyFont="1" applyFill="1" applyBorder="1" applyAlignment="1" applyProtection="1">
      <alignment horizontal="center" vertical="center" textRotation="90" shrinkToFit="1"/>
      <protection hidden="1"/>
    </xf>
    <xf numFmtId="49" fontId="26" fillId="16" borderId="16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6" fillId="16" borderId="164" xfId="0" applyNumberFormat="1" applyFont="1" applyFill="1" applyBorder="1" applyAlignment="1" applyProtection="1">
      <alignment horizontal="center" vertical="center" textRotation="90" shrinkToFit="1"/>
      <protection locked="0"/>
    </xf>
    <xf numFmtId="0" fontId="24" fillId="16" borderId="164" xfId="0" applyFont="1" applyFill="1" applyBorder="1" applyAlignment="1" applyProtection="1">
      <alignment horizontal="center" vertical="center" textRotation="90" shrinkToFit="1"/>
      <protection locked="0" hidden="1"/>
    </xf>
    <xf numFmtId="49" fontId="26" fillId="16" borderId="165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3" fillId="16" borderId="19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02" xfId="0" applyNumberFormat="1" applyFont="1" applyFill="1" applyBorder="1" applyAlignment="1" applyProtection="1">
      <alignment horizontal="left" vertical="center" wrapText="1"/>
      <protection locked="0"/>
    </xf>
    <xf numFmtId="49" fontId="24" fillId="16" borderId="47" xfId="0" applyNumberFormat="1" applyFont="1" applyFill="1" applyBorder="1" applyAlignment="1" applyProtection="1">
      <alignment horizontal="left" vertical="center" wrapText="1"/>
      <protection locked="0"/>
    </xf>
    <xf numFmtId="49" fontId="23" fillId="16" borderId="167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8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9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61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0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1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3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57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68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43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61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58" xfId="0" applyNumberFormat="1" applyFont="1" applyFill="1" applyBorder="1" applyAlignment="1" applyProtection="1">
      <alignment horizontal="center" vertical="center" wrapText="1"/>
      <protection locked="0"/>
    </xf>
    <xf numFmtId="49" fontId="36" fillId="16" borderId="174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52" xfId="0" applyNumberFormat="1" applyFont="1" applyFill="1" applyBorder="1" applyAlignment="1" applyProtection="1">
      <alignment vertical="center" wrapText="1"/>
      <protection locked="0"/>
    </xf>
    <xf numFmtId="49" fontId="23" fillId="16" borderId="0" xfId="0" applyNumberFormat="1" applyFont="1" applyFill="1" applyAlignment="1" applyProtection="1">
      <alignment vertical="center" wrapText="1"/>
      <protection locked="0"/>
    </xf>
    <xf numFmtId="49" fontId="23" fillId="16" borderId="91" xfId="0" applyNumberFormat="1" applyFont="1" applyFill="1" applyBorder="1" applyAlignment="1" applyProtection="1">
      <alignment vertical="center" wrapText="1"/>
      <protection locked="0"/>
    </xf>
    <xf numFmtId="49" fontId="23" fillId="16" borderId="175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6" xfId="0" applyNumberFormat="1" applyFont="1" applyFill="1" applyBorder="1" applyAlignment="1" applyProtection="1">
      <alignment horizontal="center" vertical="center" wrapText="1"/>
      <protection locked="0"/>
    </xf>
    <xf numFmtId="49" fontId="23" fillId="16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49" fontId="26" fillId="16" borderId="155" xfId="0" applyNumberFormat="1" applyFont="1" applyFill="1" applyBorder="1" applyAlignment="1" applyProtection="1">
      <alignment horizontal="center" vertical="center" textRotation="90" shrinkToFit="1"/>
      <protection locked="0"/>
    </xf>
    <xf numFmtId="0" fontId="24" fillId="16" borderId="156" xfId="0" applyFont="1" applyFill="1" applyBorder="1" applyAlignment="1" applyProtection="1">
      <alignment horizontal="center" vertical="center" textRotation="90" shrinkToFit="1"/>
      <protection locked="0" hidden="1"/>
    </xf>
    <xf numFmtId="49" fontId="26" fillId="16" borderId="16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3" fillId="16" borderId="174" xfId="0" applyNumberFormat="1" applyFont="1" applyFill="1" applyBorder="1" applyAlignment="1" applyProtection="1">
      <alignment horizontal="center" vertical="center" wrapText="1"/>
      <protection locked="0"/>
    </xf>
    <xf numFmtId="0" fontId="0" fillId="16" borderId="113" xfId="0" applyFill="1" applyBorder="1" applyAlignment="1">
      <alignment horizontal="center" vertical="center" textRotation="90" shrinkToFit="1"/>
    </xf>
    <xf numFmtId="0" fontId="0" fillId="16" borderId="163" xfId="0" applyFill="1" applyBorder="1" applyAlignment="1">
      <alignment horizontal="center" vertical="center" textRotation="90" shrinkToFit="1"/>
    </xf>
  </cellXfs>
  <cellStyles count="152">
    <cellStyle name="% procenta" xfId="1" xr:uid="{00000000-0005-0000-0000-000000000000}"/>
    <cellStyle name="20 % – Zvýraznění 1" xfId="83" builtinId="30" customBuiltin="1"/>
    <cellStyle name="20 % – Zvýraznění 2" xfId="86" builtinId="34" customBuiltin="1"/>
    <cellStyle name="20 % – Zvýraznění 3" xfId="89" builtinId="38" customBuiltin="1"/>
    <cellStyle name="20 % – Zvýraznění 4" xfId="92" builtinId="42" customBuiltin="1"/>
    <cellStyle name="20 % – Zvýraznění 5" xfId="95" builtinId="46" customBuiltin="1"/>
    <cellStyle name="20 % – Zvýraznění 6" xfId="98" builtinId="50" customBuiltin="1"/>
    <cellStyle name="20 % – Zvýraznění1 2" xfId="2" xr:uid="{00000000-0005-0000-0000-000001000000}"/>
    <cellStyle name="20 % – Zvýraznění1 2 2" xfId="112" xr:uid="{14DC443A-4764-491B-8B3D-5CC0E69AA461}"/>
    <cellStyle name="20 % – Zvýraznění2 2" xfId="3" xr:uid="{00000000-0005-0000-0000-000002000000}"/>
    <cellStyle name="20 % – Zvýraznění2 2 2" xfId="106" xr:uid="{113D2440-47F5-4DE6-BE18-8F3BE6C355A6}"/>
    <cellStyle name="20 % – Zvýraznění3 2" xfId="4" xr:uid="{00000000-0005-0000-0000-000003000000}"/>
    <cellStyle name="20 % – Zvýraznění3 2 2" xfId="121" xr:uid="{7A84E68B-35CB-4F7C-AF4B-B405AE0F0AF4}"/>
    <cellStyle name="20 % – Zvýraznění4 2" xfId="5" xr:uid="{00000000-0005-0000-0000-000004000000}"/>
    <cellStyle name="20 % – Zvýraznění4 2 2" xfId="119" xr:uid="{21B98F8A-05F6-4220-A42D-E9AD164BE2E9}"/>
    <cellStyle name="20 % – Zvýraznění5 2" xfId="6" xr:uid="{00000000-0005-0000-0000-000005000000}"/>
    <cellStyle name="20 % – Zvýraznění5 2 2" xfId="116" xr:uid="{4DBF867E-B10C-4335-AF7D-0D0D74BB8D0E}"/>
    <cellStyle name="20 % – Zvýraznění6 2" xfId="7" xr:uid="{00000000-0005-0000-0000-000006000000}"/>
    <cellStyle name="20 % – Zvýraznění6 2 2" xfId="114" xr:uid="{1EDAFD8D-C869-4F62-97FD-3601108C360F}"/>
    <cellStyle name="40 % – Zvýraznění 1" xfId="84" builtinId="31" customBuiltin="1"/>
    <cellStyle name="40 % – Zvýraznění 2" xfId="87" builtinId="35" customBuiltin="1"/>
    <cellStyle name="40 % – Zvýraznění 3" xfId="90" builtinId="39" customBuiltin="1"/>
    <cellStyle name="40 % – Zvýraznění 4" xfId="93" builtinId="43" customBuiltin="1"/>
    <cellStyle name="40 % – Zvýraznění 5" xfId="96" builtinId="47" customBuiltin="1"/>
    <cellStyle name="40 % – Zvýraznění 6" xfId="99" builtinId="51" customBuiltin="1"/>
    <cellStyle name="40 % – Zvýraznění1 2" xfId="8" xr:uid="{00000000-0005-0000-0000-000007000000}"/>
    <cellStyle name="40 % – Zvýraznění1 2 2" xfId="111" xr:uid="{E5D0ED6F-CD99-4398-84C9-EBB9C0FDFD23}"/>
    <cellStyle name="40 % – Zvýraznění2 2" xfId="9" xr:uid="{00000000-0005-0000-0000-000008000000}"/>
    <cellStyle name="40 % – Zvýraznění2 2 2" xfId="107" xr:uid="{CAF20027-120C-4A09-9FE0-35427AE84D93}"/>
    <cellStyle name="40 % – Zvýraznění3 2" xfId="10" xr:uid="{00000000-0005-0000-0000-000009000000}"/>
    <cellStyle name="40 % – Zvýraznění3 2 2" xfId="120" xr:uid="{A0215E50-2055-41F5-BF40-16BAD02B07DC}"/>
    <cellStyle name="40 % – Zvýraznění4 2" xfId="11" xr:uid="{00000000-0005-0000-0000-00000A000000}"/>
    <cellStyle name="40 % – Zvýraznění4 2 2" xfId="118" xr:uid="{6CFAC751-B330-4FF0-87CE-1419025FE63D}"/>
    <cellStyle name="40 % – Zvýraznění5 2" xfId="12" xr:uid="{00000000-0005-0000-0000-00000B000000}"/>
    <cellStyle name="40 % – Zvýraznění5 2 2" xfId="115" xr:uid="{709A0B35-8B49-40CB-A867-CFBB2B98DCCB}"/>
    <cellStyle name="40 % – Zvýraznění6 2" xfId="13" xr:uid="{00000000-0005-0000-0000-00000C000000}"/>
    <cellStyle name="40 % – Zvýraznění6 2 2" xfId="113" xr:uid="{F8C18EC4-3616-43AE-83E4-A84D35B7314C}"/>
    <cellStyle name="60 % – Zvýraznění 1" xfId="85" builtinId="32" customBuiltin="1"/>
    <cellStyle name="60 % – Zvýraznění 2" xfId="88" builtinId="36" customBuiltin="1"/>
    <cellStyle name="60 % – Zvýraznění 3" xfId="91" builtinId="40" customBuiltin="1"/>
    <cellStyle name="60 % – Zvýraznění 4" xfId="94" builtinId="44" customBuiltin="1"/>
    <cellStyle name="60 % – Zvýraznění 5" xfId="97" builtinId="48" customBuiltin="1"/>
    <cellStyle name="60 % – Zvýraznění 6" xfId="100" builtinId="52" customBuiltin="1"/>
    <cellStyle name="60 % – Zvýraznění1 2" xfId="14" xr:uid="{00000000-0005-0000-0000-00000D000000}"/>
    <cellStyle name="60 % – Zvýraznění2 2" xfId="15" xr:uid="{00000000-0005-0000-0000-00000E000000}"/>
    <cellStyle name="60 % – Zvýraznění3 2" xfId="16" xr:uid="{00000000-0005-0000-0000-00000F000000}"/>
    <cellStyle name="60 % – Zvýraznění4 2" xfId="17" xr:uid="{00000000-0005-0000-0000-000010000000}"/>
    <cellStyle name="60 % – Zvýraznění5 2" xfId="18" xr:uid="{00000000-0005-0000-0000-000011000000}"/>
    <cellStyle name="60 % – Zvýraznění6 2" xfId="19" xr:uid="{00000000-0005-0000-0000-000012000000}"/>
    <cellStyle name="Celkem" xfId="20" builtinId="25" customBuiltin="1"/>
    <cellStyle name="Celkem 2" xfId="21" xr:uid="{00000000-0005-0000-0000-000014000000}"/>
    <cellStyle name="Celkem 3" xfId="22" xr:uid="{00000000-0005-0000-0000-000015000000}"/>
    <cellStyle name="Celkem 4" xfId="122" xr:uid="{5A2E8423-F28D-4F8C-A9DB-31CD5C02BE5E}"/>
    <cellStyle name="Čárka" xfId="151" builtinId="3"/>
    <cellStyle name="Datum" xfId="23" xr:uid="{00000000-0005-0000-0000-000016000000}"/>
    <cellStyle name="Finanční0" xfId="24" xr:uid="{00000000-0005-0000-0000-000017000000}"/>
    <cellStyle name="Finanèní" xfId="25" xr:uid="{00000000-0005-0000-0000-000018000000}"/>
    <cellStyle name="Finanèní0" xfId="26" xr:uid="{00000000-0005-0000-0000-000019000000}"/>
    <cellStyle name="Hypertextový odkaz 2" xfId="27" xr:uid="{00000000-0005-0000-0000-00001A000000}"/>
    <cellStyle name="Chybně 2" xfId="28" xr:uid="{00000000-0005-0000-0000-00001B000000}"/>
    <cellStyle name="Kontrolní buňka" xfId="29" builtinId="23" customBuiltin="1"/>
    <cellStyle name="Kontrolní buňka 2" xfId="30" xr:uid="{00000000-0005-0000-0000-00001D000000}"/>
    <cellStyle name="Kontrolní buňka 3" xfId="123" xr:uid="{26C2CAFB-66FE-4E4A-8C2E-EB4DC3B882E8}"/>
    <cellStyle name="Měna 2" xfId="108" xr:uid="{332EF4B3-8A5D-40F0-8450-67F47DCE46F9}"/>
    <cellStyle name="Měna0" xfId="31" xr:uid="{00000000-0005-0000-0000-00001E000000}"/>
    <cellStyle name="Měna0 2" xfId="124" xr:uid="{B926CA20-D81A-4EEE-94A7-0EE86626711D}"/>
    <cellStyle name="Mìna" xfId="32" xr:uid="{00000000-0005-0000-0000-00001F000000}"/>
    <cellStyle name="Mìna 2" xfId="125" xr:uid="{AF58CA21-455B-4A1E-9D49-8E36994B8BC8}"/>
    <cellStyle name="Mìna0" xfId="33" xr:uid="{00000000-0005-0000-0000-000020000000}"/>
    <cellStyle name="Mìna0 2" xfId="126" xr:uid="{6A405539-A436-4988-B78B-622875C4D90E}"/>
    <cellStyle name="Nadpis 1" xfId="34" builtinId="16" customBuiltin="1"/>
    <cellStyle name="Nadpis 1 2" xfId="35" xr:uid="{00000000-0005-0000-0000-000022000000}"/>
    <cellStyle name="Nadpis 1 3" xfId="127" xr:uid="{AE47C642-456D-48BB-A78C-F58F141AA304}"/>
    <cellStyle name="Nadpis 2" xfId="36" builtinId="17" customBuiltin="1"/>
    <cellStyle name="Nadpis 2 2" xfId="37" xr:uid="{00000000-0005-0000-0000-000024000000}"/>
    <cellStyle name="Nadpis 2 3" xfId="128" xr:uid="{496B9D0D-8ABE-449A-AFF4-90F2AC7814A1}"/>
    <cellStyle name="Nadpis 3" xfId="38" builtinId="18" customBuiltin="1"/>
    <cellStyle name="Nadpis 3 2" xfId="39" xr:uid="{00000000-0005-0000-0000-000026000000}"/>
    <cellStyle name="Nadpis 3 3" xfId="129" xr:uid="{3E24B75F-9BF4-44BC-8C3C-E5FC5D93A2F3}"/>
    <cellStyle name="Nadpis 4" xfId="40" builtinId="19" customBuiltin="1"/>
    <cellStyle name="Nadpis 4 2" xfId="41" xr:uid="{00000000-0005-0000-0000-000028000000}"/>
    <cellStyle name="Nadpis 4 3" xfId="130" xr:uid="{48A3C5E2-C5CD-4384-A998-73C8C79EC6A6}"/>
    <cellStyle name="Název" xfId="42" builtinId="15" customBuiltin="1"/>
    <cellStyle name="Název 2" xfId="43" xr:uid="{00000000-0005-0000-0000-00002A000000}"/>
    <cellStyle name="Název 3" xfId="131" xr:uid="{C1135A02-DA1F-4BE4-8A3F-C11EB83B9E22}"/>
    <cellStyle name="Neutrální" xfId="44" builtinId="28" customBuiltin="1"/>
    <cellStyle name="Neutrální 2" xfId="45" xr:uid="{00000000-0005-0000-0000-00002C000000}"/>
    <cellStyle name="Neutrální 3" xfId="132" xr:uid="{9A30ED37-B314-4FAD-B5F0-3D5D47D1FC7E}"/>
    <cellStyle name="Neutrální 4" xfId="103" xr:uid="{9A394077-23B5-46A6-A0BB-E3B405EA3AA5}"/>
    <cellStyle name="Normal_Austria" xfId="46" xr:uid="{00000000-0005-0000-0000-00002D000000}"/>
    <cellStyle name="Normální" xfId="0" builtinId="0"/>
    <cellStyle name="Normální 2" xfId="47" xr:uid="{00000000-0005-0000-0000-00002F000000}"/>
    <cellStyle name="Normální 2 2" xfId="133" xr:uid="{A692AA33-C1A1-462D-90B9-C4F6F9D0503A}"/>
    <cellStyle name="Normální 2 3" xfId="109" xr:uid="{F52EF4B5-B949-4A26-92BB-B48FA4E081BA}"/>
    <cellStyle name="Normální 3" xfId="101" xr:uid="{19144A73-B800-4B3F-B6FB-3FF0A4116018}"/>
    <cellStyle name="Normální 3 2" xfId="149" xr:uid="{80557005-D7E7-4EF0-853B-1AD155C87709}"/>
    <cellStyle name="Normální 3 3" xfId="110" xr:uid="{23C12C30-16F7-47CA-8141-416BE7822261}"/>
    <cellStyle name="Normální 4" xfId="104" xr:uid="{1EFE1051-B2F0-45A1-B7EE-E6F37799956A}"/>
    <cellStyle name="Normální 4 2" xfId="150" xr:uid="{E0F5B761-1685-4A3C-8567-9B70D9A7C1C3}"/>
    <cellStyle name="Normální 5" xfId="117" xr:uid="{903741AA-C557-46E8-8D13-EA70879C3C2A}"/>
    <cellStyle name="Normální 6" xfId="102" xr:uid="{A5175253-12E0-4231-B036-C5671D199FC1}"/>
    <cellStyle name="normální_B" xfId="48" xr:uid="{00000000-0005-0000-0000-000030000000}"/>
    <cellStyle name="Pevný" xfId="49" xr:uid="{00000000-0005-0000-0000-000031000000}"/>
    <cellStyle name="Poznámka" xfId="50" builtinId="10" customBuiltin="1"/>
    <cellStyle name="Poznámka 2" xfId="51" xr:uid="{00000000-0005-0000-0000-000033000000}"/>
    <cellStyle name="Poznámka 2 2" xfId="105" xr:uid="{67758F96-2C77-4223-B8B6-95669C2A1620}"/>
    <cellStyle name="Poznámka 3" xfId="134" xr:uid="{A57A4BA5-B1C9-4CE7-96F7-7E22EAFB9564}"/>
    <cellStyle name="Procenta" xfId="52" builtinId="5"/>
    <cellStyle name="Procenta 2" xfId="135" xr:uid="{D4397D63-F07D-4C8C-AC19-8E21A410B3B3}"/>
    <cellStyle name="Propojená buňka" xfId="53" builtinId="24" customBuiltin="1"/>
    <cellStyle name="Propojená buňka 2" xfId="54" xr:uid="{00000000-0005-0000-0000-000036000000}"/>
    <cellStyle name="Propojená buňka 3" xfId="136" xr:uid="{8B69F605-C089-40BA-BCDC-17839B23A86C}"/>
    <cellStyle name="Správně" xfId="55" builtinId="26" customBuiltin="1"/>
    <cellStyle name="Správně 2" xfId="56" xr:uid="{00000000-0005-0000-0000-000038000000}"/>
    <cellStyle name="Správně 3" xfId="137" xr:uid="{3FB90F36-CE4B-49D8-B719-EF6B18962676}"/>
    <cellStyle name="Standard_Scheidungen97" xfId="57" xr:uid="{00000000-0005-0000-0000-000039000000}"/>
    <cellStyle name="Špatně" xfId="82" builtinId="27" customBuiltin="1"/>
    <cellStyle name="Text upozornění" xfId="58" builtinId="11" customBuiltin="1"/>
    <cellStyle name="Text upozornění 2" xfId="59" xr:uid="{00000000-0005-0000-0000-00003B000000}"/>
    <cellStyle name="Text upozornění 3" xfId="138" xr:uid="{91934821-F888-447D-9A7D-87A24A5C733C}"/>
    <cellStyle name="Vstup" xfId="60" builtinId="20" customBuiltin="1"/>
    <cellStyle name="Vstup 2" xfId="61" xr:uid="{00000000-0005-0000-0000-00003D000000}"/>
    <cellStyle name="Vstup 3" xfId="139" xr:uid="{B78A8BD2-DBF4-4342-95A7-5D0E0913964E}"/>
    <cellStyle name="Výpočet" xfId="62" builtinId="22" customBuiltin="1"/>
    <cellStyle name="Výpočet 2" xfId="63" xr:uid="{00000000-0005-0000-0000-00003F000000}"/>
    <cellStyle name="Výpočet 3" xfId="140" xr:uid="{15FE576D-FFC4-4105-BAA1-76E26A385239}"/>
    <cellStyle name="Výstup" xfId="64" builtinId="21" customBuiltin="1"/>
    <cellStyle name="Výstup 2" xfId="65" xr:uid="{00000000-0005-0000-0000-000041000000}"/>
    <cellStyle name="Výstup 3" xfId="141" xr:uid="{3887433F-7E94-45AB-B974-87D093D657D8}"/>
    <cellStyle name="Vysvětlující text" xfId="66" builtinId="53" customBuiltin="1"/>
    <cellStyle name="Vysvětlující text 2" xfId="67" xr:uid="{00000000-0005-0000-0000-000043000000}"/>
    <cellStyle name="Vysvětlující text 3" xfId="142" xr:uid="{9CE569F4-C615-45AB-A0CB-707082E397BA}"/>
    <cellStyle name="Záhlaví 1" xfId="68" xr:uid="{00000000-0005-0000-0000-000044000000}"/>
    <cellStyle name="Záhlaví 2" xfId="69" xr:uid="{00000000-0005-0000-0000-000045000000}"/>
    <cellStyle name="Zvýraznění 1" xfId="70" builtinId="29" customBuiltin="1"/>
    <cellStyle name="Zvýraznění 1 2" xfId="71" xr:uid="{00000000-0005-0000-0000-000047000000}"/>
    <cellStyle name="Zvýraznění 1 3" xfId="143" xr:uid="{A042451C-0332-4828-9E78-C6C72A1E9A9E}"/>
    <cellStyle name="Zvýraznění 2" xfId="72" builtinId="33" customBuiltin="1"/>
    <cellStyle name="Zvýraznění 2 2" xfId="73" xr:uid="{00000000-0005-0000-0000-000049000000}"/>
    <cellStyle name="Zvýraznění 2 3" xfId="144" xr:uid="{72470372-BB1A-47AE-8258-6871EA3350C2}"/>
    <cellStyle name="Zvýraznění 3" xfId="74" builtinId="37" customBuiltin="1"/>
    <cellStyle name="Zvýraznění 3 2" xfId="75" xr:uid="{00000000-0005-0000-0000-00004B000000}"/>
    <cellStyle name="Zvýraznění 3 3" xfId="145" xr:uid="{987869BA-DAB3-4F89-9ACC-A9D5C864FD3F}"/>
    <cellStyle name="Zvýraznění 4" xfId="76" builtinId="41" customBuiltin="1"/>
    <cellStyle name="Zvýraznění 4 2" xfId="77" xr:uid="{00000000-0005-0000-0000-00004D000000}"/>
    <cellStyle name="Zvýraznění 4 3" xfId="146" xr:uid="{F800146E-46D3-4A93-B98C-B1816A3EB0C5}"/>
    <cellStyle name="Zvýraznění 5" xfId="78" builtinId="45" customBuiltin="1"/>
    <cellStyle name="Zvýraznění 5 2" xfId="79" xr:uid="{00000000-0005-0000-0000-00004F000000}"/>
    <cellStyle name="Zvýraznění 5 3" xfId="147" xr:uid="{83C8DE40-9DED-4E56-85CE-4EA32E8C7635}"/>
    <cellStyle name="Zvýraznění 6" xfId="80" builtinId="49" customBuiltin="1"/>
    <cellStyle name="Zvýraznění 6 2" xfId="81" xr:uid="{00000000-0005-0000-0000-000051000000}"/>
    <cellStyle name="Zvýraznění 6 3" xfId="148" xr:uid="{D40F5398-99EF-4232-B8AD-AA538F4CF23E}"/>
  </cellStyles>
  <dxfs count="58">
    <dxf>
      <fill>
        <patternFill>
          <bgColor indexed="42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</xdr:colOff>
      <xdr:row>5</xdr:row>
      <xdr:rowOff>3810</xdr:rowOff>
    </xdr:from>
    <xdr:to>
      <xdr:col>7</xdr:col>
      <xdr:colOff>9565</xdr:colOff>
      <xdr:row>5</xdr:row>
      <xdr:rowOff>194310</xdr:rowOff>
    </xdr:to>
    <xdr:sp macro="[0]!List1.TL_O" textlink="">
      <xdr:nvSpPr>
        <xdr:cNvPr id="1026" name="TL_U">
          <a:extLst>
            <a:ext uri="{FF2B5EF4-FFF2-40B4-BE49-F238E27FC236}">
              <a16:creationId xmlns:a16="http://schemas.microsoft.com/office/drawing/2014/main" id="{D0BF659C-153C-4908-B920-A038C4C5A9DD}"/>
            </a:ext>
          </a:extLst>
        </xdr:cNvPr>
        <xdr:cNvSpPr txBox="1">
          <a:spLocks noChangeArrowheads="1"/>
        </xdr:cNvSpPr>
      </xdr:nvSpPr>
      <xdr:spPr bwMode="auto">
        <a:xfrm>
          <a:off x="5972175" y="12287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6</xdr:col>
      <xdr:colOff>3810</xdr:colOff>
      <xdr:row>7</xdr:row>
      <xdr:rowOff>27305</xdr:rowOff>
    </xdr:from>
    <xdr:to>
      <xdr:col>7</xdr:col>
      <xdr:colOff>58</xdr:colOff>
      <xdr:row>7</xdr:row>
      <xdr:rowOff>217805</xdr:rowOff>
    </xdr:to>
    <xdr:sp macro="[0]!List1.TL_2" textlink="">
      <xdr:nvSpPr>
        <xdr:cNvPr id="1028" name="TL_2">
          <a:extLst>
            <a:ext uri="{FF2B5EF4-FFF2-40B4-BE49-F238E27FC236}">
              <a16:creationId xmlns:a16="http://schemas.microsoft.com/office/drawing/2014/main" id="{95845300-E2BE-43E3-A5E2-C05FFF105BA7}"/>
            </a:ext>
          </a:extLst>
        </xdr:cNvPr>
        <xdr:cNvSpPr txBox="1">
          <a:spLocks noChangeArrowheads="1"/>
        </xdr:cNvSpPr>
      </xdr:nvSpPr>
      <xdr:spPr bwMode="auto">
        <a:xfrm>
          <a:off x="5972175" y="1647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A1</a:t>
          </a:r>
        </a:p>
      </xdr:txBody>
    </xdr:sp>
    <xdr:clientData/>
  </xdr:twoCellAnchor>
  <xdr:twoCellAnchor>
    <xdr:from>
      <xdr:col>6</xdr:col>
      <xdr:colOff>3810</xdr:colOff>
      <xdr:row>9</xdr:row>
      <xdr:rowOff>34925</xdr:rowOff>
    </xdr:from>
    <xdr:to>
      <xdr:col>7</xdr:col>
      <xdr:colOff>58</xdr:colOff>
      <xdr:row>10</xdr:row>
      <xdr:rowOff>2743</xdr:rowOff>
    </xdr:to>
    <xdr:sp macro="[0]!List1.TL_3" textlink="">
      <xdr:nvSpPr>
        <xdr:cNvPr id="1029" name="TL_3">
          <a:extLst>
            <a:ext uri="{FF2B5EF4-FFF2-40B4-BE49-F238E27FC236}">
              <a16:creationId xmlns:a16="http://schemas.microsoft.com/office/drawing/2014/main" id="{A258D51A-2CDB-45F5-8E7C-4F0E7D366662}"/>
            </a:ext>
          </a:extLst>
        </xdr:cNvPr>
        <xdr:cNvSpPr txBox="1">
          <a:spLocks noChangeArrowheads="1"/>
        </xdr:cNvSpPr>
      </xdr:nvSpPr>
      <xdr:spPr bwMode="auto">
        <a:xfrm>
          <a:off x="5972175" y="1962150"/>
          <a:ext cx="704850" cy="304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A2</a:t>
          </a:r>
        </a:p>
      </xdr:txBody>
    </xdr:sp>
    <xdr:clientData/>
  </xdr:twoCellAnchor>
  <xdr:twoCellAnchor>
    <xdr:from>
      <xdr:col>6</xdr:col>
      <xdr:colOff>3810</xdr:colOff>
      <xdr:row>11</xdr:row>
      <xdr:rowOff>27305</xdr:rowOff>
    </xdr:from>
    <xdr:to>
      <xdr:col>7</xdr:col>
      <xdr:colOff>58</xdr:colOff>
      <xdr:row>11</xdr:row>
      <xdr:rowOff>217805</xdr:rowOff>
    </xdr:to>
    <xdr:sp macro="[0]!List1.TL_4" textlink="">
      <xdr:nvSpPr>
        <xdr:cNvPr id="1030" name="TL_4">
          <a:extLst>
            <a:ext uri="{FF2B5EF4-FFF2-40B4-BE49-F238E27FC236}">
              <a16:creationId xmlns:a16="http://schemas.microsoft.com/office/drawing/2014/main" id="{EB8A78F4-9E70-4071-990F-2CAAD9D7B261}"/>
            </a:ext>
          </a:extLst>
        </xdr:cNvPr>
        <xdr:cNvSpPr txBox="1">
          <a:spLocks noChangeArrowheads="1"/>
        </xdr:cNvSpPr>
      </xdr:nvSpPr>
      <xdr:spPr bwMode="auto">
        <a:xfrm>
          <a:off x="5972175" y="23526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A3</a:t>
          </a:r>
        </a:p>
      </xdr:txBody>
    </xdr:sp>
    <xdr:clientData/>
  </xdr:twoCellAnchor>
  <xdr:twoCellAnchor>
    <xdr:from>
      <xdr:col>6</xdr:col>
      <xdr:colOff>3810</xdr:colOff>
      <xdr:row>13</xdr:row>
      <xdr:rowOff>27305</xdr:rowOff>
    </xdr:from>
    <xdr:to>
      <xdr:col>7</xdr:col>
      <xdr:colOff>58</xdr:colOff>
      <xdr:row>13</xdr:row>
      <xdr:rowOff>217805</xdr:rowOff>
    </xdr:to>
    <xdr:sp macro="[0]!List1.TL_5" textlink="">
      <xdr:nvSpPr>
        <xdr:cNvPr id="1031" name="TL_5">
          <a:extLst>
            <a:ext uri="{FF2B5EF4-FFF2-40B4-BE49-F238E27FC236}">
              <a16:creationId xmlns:a16="http://schemas.microsoft.com/office/drawing/2014/main" id="{F2115BBE-9B8B-47AF-BE93-2A23B2C3B26B}"/>
            </a:ext>
          </a:extLst>
        </xdr:cNvPr>
        <xdr:cNvSpPr txBox="1">
          <a:spLocks noChangeArrowheads="1"/>
        </xdr:cNvSpPr>
      </xdr:nvSpPr>
      <xdr:spPr bwMode="auto">
        <a:xfrm>
          <a:off x="5972175" y="26574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A4</a:t>
          </a:r>
        </a:p>
      </xdr:txBody>
    </xdr:sp>
    <xdr:clientData/>
  </xdr:twoCellAnchor>
  <xdr:twoCellAnchor>
    <xdr:from>
      <xdr:col>6</xdr:col>
      <xdr:colOff>3810</xdr:colOff>
      <xdr:row>15</xdr:row>
      <xdr:rowOff>34925</xdr:rowOff>
    </xdr:from>
    <xdr:to>
      <xdr:col>7</xdr:col>
      <xdr:colOff>58</xdr:colOff>
      <xdr:row>15</xdr:row>
      <xdr:rowOff>225425</xdr:rowOff>
    </xdr:to>
    <xdr:sp macro="[0]!List1.TL_6" textlink="">
      <xdr:nvSpPr>
        <xdr:cNvPr id="1032" name="TL_6">
          <a:extLst>
            <a:ext uri="{FF2B5EF4-FFF2-40B4-BE49-F238E27FC236}">
              <a16:creationId xmlns:a16="http://schemas.microsoft.com/office/drawing/2014/main" id="{9A429E52-E4DD-49BC-A5A8-3D4CCF09BE21}"/>
            </a:ext>
          </a:extLst>
        </xdr:cNvPr>
        <xdr:cNvSpPr txBox="1">
          <a:spLocks noChangeArrowheads="1"/>
        </xdr:cNvSpPr>
      </xdr:nvSpPr>
      <xdr:spPr bwMode="auto">
        <a:xfrm>
          <a:off x="5972175" y="29622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A5</a:t>
          </a:r>
        </a:p>
      </xdr:txBody>
    </xdr:sp>
    <xdr:clientData/>
  </xdr:twoCellAnchor>
  <xdr:twoCellAnchor>
    <xdr:from>
      <xdr:col>6</xdr:col>
      <xdr:colOff>3810</xdr:colOff>
      <xdr:row>17</xdr:row>
      <xdr:rowOff>34925</xdr:rowOff>
    </xdr:from>
    <xdr:to>
      <xdr:col>7</xdr:col>
      <xdr:colOff>58</xdr:colOff>
      <xdr:row>17</xdr:row>
      <xdr:rowOff>225425</xdr:rowOff>
    </xdr:to>
    <xdr:sp macro="[0]!List1.TL_7" textlink="">
      <xdr:nvSpPr>
        <xdr:cNvPr id="1033" name="TL_7">
          <a:extLst>
            <a:ext uri="{FF2B5EF4-FFF2-40B4-BE49-F238E27FC236}">
              <a16:creationId xmlns:a16="http://schemas.microsoft.com/office/drawing/2014/main" id="{DB603877-4BBC-483B-B8F4-FB907A341591}"/>
            </a:ext>
          </a:extLst>
        </xdr:cNvPr>
        <xdr:cNvSpPr txBox="1">
          <a:spLocks noChangeArrowheads="1"/>
        </xdr:cNvSpPr>
      </xdr:nvSpPr>
      <xdr:spPr bwMode="auto">
        <a:xfrm>
          <a:off x="5972175" y="32670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A6</a:t>
          </a:r>
        </a:p>
      </xdr:txBody>
    </xdr:sp>
    <xdr:clientData/>
  </xdr:twoCellAnchor>
  <xdr:twoCellAnchor>
    <xdr:from>
      <xdr:col>6</xdr:col>
      <xdr:colOff>3810</xdr:colOff>
      <xdr:row>18</xdr:row>
      <xdr:rowOff>0</xdr:rowOff>
    </xdr:from>
    <xdr:to>
      <xdr:col>7</xdr:col>
      <xdr:colOff>58</xdr:colOff>
      <xdr:row>18</xdr:row>
      <xdr:rowOff>0</xdr:rowOff>
    </xdr:to>
    <xdr:sp macro="[0]!List1.TL_8" textlink="">
      <xdr:nvSpPr>
        <xdr:cNvPr id="1034" name="TL_8">
          <a:extLst>
            <a:ext uri="{FF2B5EF4-FFF2-40B4-BE49-F238E27FC236}">
              <a16:creationId xmlns:a16="http://schemas.microsoft.com/office/drawing/2014/main" id="{9B72000F-AD5A-4FA6-B494-613F2D6128DF}"/>
            </a:ext>
          </a:extLst>
        </xdr:cNvPr>
        <xdr:cNvSpPr txBox="1">
          <a:spLocks noChangeArrowheads="1"/>
        </xdr:cNvSpPr>
      </xdr:nvSpPr>
      <xdr:spPr bwMode="auto">
        <a:xfrm>
          <a:off x="5972175" y="357187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A7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IPRAVA%20ROCENEK\Rocenky%20EXPORTY\Ekonom\PRIPRAVA%20ROCENEK\Ro&#269;enky%202003-2004\Ekonom\Eko_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RIPRAVA%20ROCENEK\Rocenky%20EXPORTY\Ekonom_2012\Eko_aplikace_2012\Eko_aw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ah"/>
      <sheetName val="A1"/>
      <sheetName val="A2"/>
      <sheetName val="A3"/>
      <sheetName val="A4"/>
      <sheetName val="A5"/>
      <sheetName val="A6"/>
      <sheetName val="A7"/>
      <sheetName val="Vzory"/>
      <sheetName val="B"/>
      <sheetName val="Komentáře"/>
      <sheetName val="KNIHOVN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Z21"/>
  <sheetViews>
    <sheetView showGridLines="0" showZeros="0" tabSelected="1" showOutlineSymbols="0" topLeftCell="B2" zoomScale="90" workbookViewId="0"/>
  </sheetViews>
  <sheetFormatPr defaultColWidth="9.28515625" defaultRowHeight="18" customHeight="1" x14ac:dyDescent="0.2"/>
  <cols>
    <col min="1" max="1" width="12.7109375" style="1" hidden="1" customWidth="1"/>
    <col min="2" max="2" width="1.28515625" style="1" customWidth="1"/>
    <col min="3" max="3" width="9.7109375" style="1" customWidth="1"/>
    <col min="4" max="4" width="3.7109375" style="1" customWidth="1"/>
    <col min="5" max="5" width="72.7109375" style="1" customWidth="1"/>
    <col min="6" max="6" width="2" style="1" customWidth="1"/>
    <col min="7" max="7" width="10.7109375" style="1" customWidth="1"/>
    <col min="8" max="8" width="2.7109375" style="1" customWidth="1"/>
    <col min="9" max="9" width="9.28515625" style="1"/>
    <col min="10" max="10" width="7.28515625" style="1" customWidth="1"/>
    <col min="11" max="11" width="6.5703125" style="1" customWidth="1"/>
    <col min="12" max="12" width="9.28515625" style="1"/>
    <col min="13" max="54" width="0" style="1" hidden="1" customWidth="1"/>
    <col min="55" max="16384" width="9.28515625" style="1"/>
  </cols>
  <sheetData>
    <row r="1" spans="3:26" ht="18" hidden="1" customHeight="1" x14ac:dyDescent="0.2">
      <c r="E1" s="2">
        <v>100</v>
      </c>
      <c r="Z1" s="2"/>
    </row>
    <row r="2" spans="3:26" s="3" customFormat="1" ht="18" customHeight="1" x14ac:dyDescent="0.2"/>
    <row r="3" spans="3:26" s="3" customFormat="1" ht="24" customHeight="1" x14ac:dyDescent="0.2">
      <c r="C3" s="4" t="s">
        <v>12</v>
      </c>
      <c r="D3" s="4"/>
      <c r="E3" s="4"/>
      <c r="F3" s="4"/>
      <c r="G3" s="4"/>
    </row>
    <row r="4" spans="3:26" s="3" customFormat="1" ht="36" customHeight="1" x14ac:dyDescent="0.2">
      <c r="C4" s="6" t="s">
        <v>8</v>
      </c>
      <c r="D4" s="6"/>
      <c r="E4" s="6"/>
      <c r="F4" s="6"/>
      <c r="G4" s="6"/>
    </row>
    <row r="5" spans="3:26" s="3" customFormat="1" ht="18" customHeight="1" x14ac:dyDescent="0.2">
      <c r="D5" s="3" t="s">
        <v>7</v>
      </c>
    </row>
    <row r="6" spans="3:26" s="3" customFormat="1" ht="18" customHeight="1" x14ac:dyDescent="0.2">
      <c r="C6" s="7"/>
      <c r="D6" s="8"/>
      <c r="E6" s="8"/>
      <c r="G6" s="5"/>
    </row>
    <row r="7" spans="3:26" s="3" customFormat="1" ht="15" customHeight="1" x14ac:dyDescent="0.2">
      <c r="C7" s="9"/>
      <c r="D7" s="13"/>
      <c r="E7" s="11"/>
    </row>
    <row r="8" spans="3:26" s="3" customFormat="1" ht="18" customHeight="1" x14ac:dyDescent="0.2">
      <c r="C8" s="7" t="s">
        <v>0</v>
      </c>
      <c r="D8" s="8"/>
      <c r="E8" s="287" t="str">
        <f>'A1'!H3</f>
        <v>Veřejné výdaje na vzdělávání a školské služby v běžných cenách, jejich podíl na HDP v letech 2010 až 2024</v>
      </c>
      <c r="G8" s="5"/>
    </row>
    <row r="9" spans="3:26" s="3" customFormat="1" ht="6" customHeight="1" x14ac:dyDescent="0.2">
      <c r="C9" s="9"/>
      <c r="D9" s="13"/>
      <c r="E9" s="11"/>
    </row>
    <row r="10" spans="3:26" s="3" customFormat="1" ht="25.5" x14ac:dyDescent="0.2">
      <c r="C10" s="7" t="s">
        <v>1</v>
      </c>
      <c r="D10" s="8"/>
      <c r="E10" s="287" t="str">
        <f>'A2'!H3</f>
        <v>Veřejné výdaje na vzdělávání a školské služby ve stálých cenách roku 2020, jejich podíl na HDP v letech 2010 až 2024</v>
      </c>
      <c r="G10" s="5"/>
    </row>
    <row r="11" spans="3:26" s="3" customFormat="1" ht="6" customHeight="1" x14ac:dyDescent="0.2">
      <c r="C11" s="9"/>
      <c r="D11" s="13"/>
      <c r="E11" s="11"/>
    </row>
    <row r="12" spans="3:26" s="3" customFormat="1" ht="18" customHeight="1" x14ac:dyDescent="0.2">
      <c r="C12" s="7" t="s">
        <v>2</v>
      </c>
      <c r="D12" s="8"/>
      <c r="E12" s="10" t="str">
        <f>'A3'!H3</f>
        <v>HDP a výdaje na vzdělávání a školské služby na jednoho obyvatele v letech 2010 až 2024</v>
      </c>
      <c r="G12" s="5"/>
    </row>
    <row r="13" spans="3:26" s="3" customFormat="1" ht="6" customHeight="1" x14ac:dyDescent="0.2">
      <c r="C13" s="9"/>
      <c r="D13" s="13"/>
      <c r="E13" s="11"/>
    </row>
    <row r="14" spans="3:26" s="3" customFormat="1" ht="18" customHeight="1" x14ac:dyDescent="0.2">
      <c r="C14" s="7" t="s">
        <v>3</v>
      </c>
      <c r="D14" s="8"/>
      <c r="E14" s="10" t="str">
        <f>'A4'!H3</f>
        <v>HDP a výdaje na vzdělávání a školské služby na jednoho ekonomicky aktivního obyvatele v letech 2010 až 2024</v>
      </c>
      <c r="G14" s="5"/>
    </row>
    <row r="15" spans="3:26" s="3" customFormat="1" ht="6" customHeight="1" x14ac:dyDescent="0.2">
      <c r="C15" s="9"/>
      <c r="D15" s="13"/>
      <c r="E15" s="11"/>
    </row>
    <row r="16" spans="3:26" s="3" customFormat="1" ht="18" customHeight="1" x14ac:dyDescent="0.2">
      <c r="C16" s="7" t="s">
        <v>4</v>
      </c>
      <c r="D16" s="8"/>
      <c r="E16" s="10" t="str">
        <f>'A5'!H3</f>
        <v>Struktura veřejných výdajů na vzdělávání a školské služby v letech 2010 až 2024 v běžných cenách</v>
      </c>
      <c r="G16" s="5"/>
    </row>
    <row r="17" spans="3:7" s="3" customFormat="1" ht="6" customHeight="1" x14ac:dyDescent="0.2">
      <c r="C17" s="9"/>
      <c r="D17" s="13"/>
      <c r="E17" s="11"/>
    </row>
    <row r="18" spans="3:7" s="3" customFormat="1" ht="27" customHeight="1" x14ac:dyDescent="0.2">
      <c r="C18" s="7" t="s">
        <v>5</v>
      </c>
      <c r="D18" s="8"/>
      <c r="E18" s="10" t="str">
        <f>'A6'!H3</f>
        <v>Struktura veřejných výdajů na vzdělávání a školské služby v letech 2010 až 2024 ve stálých cenách roku 2020</v>
      </c>
      <c r="G18" s="5"/>
    </row>
    <row r="19" spans="3:7" s="3" customFormat="1" ht="0.75" hidden="1" customHeight="1" x14ac:dyDescent="0.2">
      <c r="C19" s="9"/>
      <c r="D19" s="13"/>
      <c r="E19" s="11"/>
    </row>
    <row r="20" spans="3:7" s="3" customFormat="1" ht="23.25" hidden="1" customHeight="1" x14ac:dyDescent="0.2">
      <c r="C20" s="7" t="s">
        <v>6</v>
      </c>
      <c r="D20" s="8"/>
      <c r="E20" s="287" t="e">
        <f>#REF!</f>
        <v>#REF!</v>
      </c>
      <c r="G20" s="5"/>
    </row>
    <row r="21" spans="3:7" ht="30" customHeight="1" x14ac:dyDescent="0.2">
      <c r="G21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3"/>
  <dimension ref="A1:L7"/>
  <sheetViews>
    <sheetView showGridLines="0" showRowColHeaders="0" showZeros="0" showOutlineSymbols="0" topLeftCell="B2" zoomScale="90" workbookViewId="0">
      <selection activeCell="H22" sqref="H22"/>
    </sheetView>
  </sheetViews>
  <sheetFormatPr defaultColWidth="9.28515625" defaultRowHeight="12.75" x14ac:dyDescent="0.2"/>
  <cols>
    <col min="1" max="1" width="0" style="273" hidden="1" customWidth="1"/>
    <col min="2" max="2" width="1.7109375" style="273" customWidth="1"/>
    <col min="3" max="3" width="9.28515625" style="273"/>
    <col min="4" max="4" width="1.7109375" style="273" customWidth="1"/>
    <col min="5" max="5" width="21.7109375" style="273" customWidth="1"/>
    <col min="6" max="6" width="8.28515625" style="273" customWidth="1"/>
    <col min="7" max="7" width="1.7109375" style="273" customWidth="1"/>
    <col min="8" max="8" width="45.7109375" style="273" customWidth="1"/>
    <col min="9" max="9" width="1.7109375" style="273" customWidth="1"/>
    <col min="10" max="10" width="9.7109375" style="273" customWidth="1"/>
    <col min="11" max="11" width="1.7109375" style="273" customWidth="1"/>
    <col min="12" max="12" width="55.7109375" style="274" customWidth="1"/>
    <col min="13" max="16384" width="9.28515625" style="273"/>
  </cols>
  <sheetData>
    <row r="1" spans="1:12" hidden="1" x14ac:dyDescent="0.2">
      <c r="A1" s="272"/>
    </row>
    <row r="2" spans="1:12" x14ac:dyDescent="0.2">
      <c r="F2" s="275"/>
      <c r="J2" s="276"/>
      <c r="L2" s="277" t="s">
        <v>196</v>
      </c>
    </row>
    <row r="3" spans="1:12" x14ac:dyDescent="0.2">
      <c r="C3" s="278" t="s">
        <v>202</v>
      </c>
      <c r="E3" s="278" t="s">
        <v>203</v>
      </c>
      <c r="F3" s="278" t="s">
        <v>204</v>
      </c>
      <c r="H3" s="279" t="s">
        <v>205</v>
      </c>
      <c r="J3" s="278" t="s">
        <v>206</v>
      </c>
      <c r="L3" s="274" t="s">
        <v>207</v>
      </c>
    </row>
    <row r="4" spans="1:12" ht="39" customHeight="1" x14ac:dyDescent="0.2">
      <c r="C4" s="280"/>
      <c r="E4" s="281" t="s">
        <v>208</v>
      </c>
      <c r="F4" s="280">
        <v>2013</v>
      </c>
      <c r="H4" s="282" t="s">
        <v>209</v>
      </c>
      <c r="J4" s="283" t="s">
        <v>210</v>
      </c>
      <c r="K4" s="284" t="s">
        <v>211</v>
      </c>
      <c r="L4" s="274" t="s">
        <v>200</v>
      </c>
    </row>
    <row r="5" spans="1:12" ht="25.5" customHeight="1" x14ac:dyDescent="0.2">
      <c r="F5" s="285"/>
      <c r="H5" s="282" t="s">
        <v>212</v>
      </c>
      <c r="J5" s="278" t="s">
        <v>213</v>
      </c>
      <c r="L5" s="274" t="s">
        <v>214</v>
      </c>
    </row>
    <row r="6" spans="1:12" ht="25.5" customHeight="1" x14ac:dyDescent="0.2">
      <c r="F6" s="285"/>
      <c r="H6" s="282" t="s">
        <v>215</v>
      </c>
      <c r="J6" s="286" t="s">
        <v>216</v>
      </c>
      <c r="L6" s="274" t="s">
        <v>199</v>
      </c>
    </row>
    <row r="7" spans="1:12" ht="25.5" customHeight="1" x14ac:dyDescent="0.2">
      <c r="F7" s="285"/>
      <c r="H7" s="282" t="s">
        <v>217</v>
      </c>
      <c r="L7" s="274" t="s">
        <v>201</v>
      </c>
    </row>
  </sheetData>
  <sheetProtection selectLockedCells="1" selectUnlockedCells="1"/>
  <phoneticPr fontId="0" type="noConversion"/>
  <conditionalFormatting sqref="C4 E4:F4 J4 H4:H7">
    <cfRule type="cellIs" dxfId="0" priority="1" stopIfTrue="1" operator="equal">
      <formula>""</formula>
    </cfRule>
  </conditionalFormatting>
  <dataValidations xWindow="338" yWindow="186" count="6">
    <dataValidation allowBlank="1" showInputMessage="1" showErrorMessage="1" promptTitle="Nelze opravovat," prompt="měmí se k 1.10. automaticky." sqref="F4" xr:uid="{00000000-0002-0000-0900-000000000000}"/>
    <dataValidation type="list" allowBlank="1" showDropDown="1" sqref="C4" xr:uid="{00000000-0002-0000-0900-000001000000}">
      <formula1>"E,T"</formula1>
    </dataValidation>
    <dataValidation type="list" allowBlank="1" showDropDown="1" showInputMessage="1" showErrorMessage="1" errorTitle="   Zadané nelze přijmout" error="Do vybrané buňky lze vložit pouze velká písmena (od A do P)." promptTitle="Zadejte označení kapitoly" prompt="(velké písmeno, A až P)." sqref="J4" xr:uid="{00000000-0002-0000-0900-000002000000}">
      <formula1>"A,B,C,D,E,F,G,H,I,J,K,L,M,A,O,P"</formula1>
    </dataValidation>
    <dataValidation allowBlank="1" showInputMessage="1" showErrorMessage="1" promptTitle="Zadejte textovým řetězcem" prompt="- datum ve formátu &quot;dd.mm.&quot;,_x000a_- jiná zadání ukončete mezerou._x000a_Rok se generuje automaticky._x000a_U jednotlivých tabulek je zadání možno dodatečně upravit." sqref="E4" xr:uid="{00000000-0002-0000-0900-000003000000}"/>
    <dataValidation type="list" allowBlank="1" showDropDown="1" showErrorMessage="1" errorTitle="Microsoft Excel" error="Pokoušíte se tměnit zamknutou buňku nebo zamknutý graf,_x000a_který je proto jen pro čtení." sqref="K4" xr:uid="{00000000-0002-0000-0900-000004000000}">
      <formula1>"e,t"</formula1>
    </dataValidation>
    <dataValidation allowBlank="1" showInputMessage="1" showErrorMessage="1" sqref="J6" xr:uid="{00000000-0002-0000-0900-000005000000}"/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0">
    <pageSetUpPr autoPageBreaks="0"/>
  </sheetPr>
  <dimension ref="A1:X197"/>
  <sheetViews>
    <sheetView topLeftCell="C3" zoomScaleNormal="100" workbookViewId="0">
      <pane xSplit="7" ySplit="6" topLeftCell="N9" activePane="bottomRight" state="frozen"/>
      <selection activeCell="C3" sqref="C3"/>
      <selection pane="topRight" activeCell="J3" sqref="J3"/>
      <selection pane="bottomLeft" activeCell="C9" sqref="C9"/>
      <selection pane="bottomRight" activeCell="X16" sqref="X16"/>
    </sheetView>
  </sheetViews>
  <sheetFormatPr defaultColWidth="9.28515625" defaultRowHeight="12.75" x14ac:dyDescent="0.2"/>
  <cols>
    <col min="1" max="1" width="0" style="40" hidden="1" customWidth="1"/>
    <col min="2" max="2" width="12.7109375" style="40" hidden="1" customWidth="1"/>
    <col min="3" max="3" width="1.7109375" style="46" customWidth="1"/>
    <col min="4" max="4" width="2.7109375" style="46" customWidth="1"/>
    <col min="5" max="5" width="2.28515625" style="46" customWidth="1"/>
    <col min="6" max="6" width="1.7109375" style="46" customWidth="1"/>
    <col min="7" max="7" width="13.28515625" style="46" customWidth="1"/>
    <col min="8" max="8" width="28.85546875" style="46" customWidth="1"/>
    <col min="9" max="9" width="22.5703125" style="46" customWidth="1"/>
    <col min="10" max="16" width="13.7109375" style="46" bestFit="1" customWidth="1"/>
    <col min="17" max="17" width="14.28515625" style="46" bestFit="1" customWidth="1"/>
    <col min="18" max="20" width="14.28515625" style="46" customWidth="1"/>
    <col min="21" max="24" width="15" style="46" customWidth="1"/>
    <col min="25" max="43" width="1.7109375" style="46" customWidth="1"/>
    <col min="44" max="16384" width="9.28515625" style="46"/>
  </cols>
  <sheetData>
    <row r="1" spans="1:24" s="40" customFormat="1" ht="13.5" hidden="1" x14ac:dyDescent="0.2">
      <c r="A1" s="35" t="str">
        <f>IF(KNIHOVNA!C4="","ŠABLONA",IF(KNIHOVNA!C4="T","TISK","ELEKTRO"))</f>
        <v>ŠABLONA</v>
      </c>
      <c r="B1" s="35">
        <v>0</v>
      </c>
      <c r="C1" s="36" t="str">
        <f>CONCATENATE(D1,F1,IF(G1&lt;&gt;"",".",""),G1,IF(H1&lt;&gt;"",".",""),H1,IF(I1&lt;&gt;"",".",""),I1,"")</f>
        <v>A1</v>
      </c>
      <c r="D1" s="37" t="str">
        <f>IF(KNIHOVNA!J4=""," ?",KNIHOVNA!J4)</f>
        <v>A</v>
      </c>
      <c r="E1" s="37" t="str">
        <f>CONCATENATE(C1,R1)</f>
        <v>A1</v>
      </c>
      <c r="F1" s="38">
        <v>1</v>
      </c>
      <c r="G1" s="39"/>
      <c r="H1" s="39"/>
      <c r="I1" s="39"/>
      <c r="J1" s="42"/>
      <c r="K1" s="42"/>
      <c r="L1" s="42"/>
      <c r="M1" s="42"/>
      <c r="N1" s="42"/>
      <c r="O1" s="42"/>
      <c r="P1" s="42"/>
      <c r="Q1" s="42"/>
      <c r="R1" s="42"/>
      <c r="S1" s="43" t="s">
        <v>49</v>
      </c>
    </row>
    <row r="2" spans="1:24" x14ac:dyDescent="0.2">
      <c r="A2" s="40" t="s">
        <v>50</v>
      </c>
      <c r="B2" s="44"/>
      <c r="C2" s="45"/>
    </row>
    <row r="3" spans="1:24" s="48" customFormat="1" ht="15.75" x14ac:dyDescent="0.2">
      <c r="A3" s="40" t="s">
        <v>50</v>
      </c>
      <c r="B3" s="47" t="s">
        <v>51</v>
      </c>
      <c r="D3" s="49" t="s">
        <v>43</v>
      </c>
      <c r="E3" s="49"/>
      <c r="F3" s="49"/>
      <c r="G3" s="49"/>
      <c r="H3" s="50" t="s">
        <v>329</v>
      </c>
      <c r="I3" s="51"/>
      <c r="J3" s="49"/>
      <c r="K3" s="49"/>
      <c r="L3" s="49"/>
      <c r="M3" s="49"/>
      <c r="N3" s="55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4" s="48" customFormat="1" ht="15.6" hidden="1" customHeight="1" x14ac:dyDescent="0.2">
      <c r="A4" s="40" t="s">
        <v>50</v>
      </c>
      <c r="B4" s="52">
        <v>156</v>
      </c>
      <c r="D4" s="51" t="s">
        <v>43</v>
      </c>
      <c r="E4" s="49"/>
      <c r="F4" s="49"/>
      <c r="G4" s="49"/>
      <c r="H4" s="51" t="s">
        <v>52</v>
      </c>
      <c r="I4" s="51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4" s="48" customFormat="1" ht="15.75" x14ac:dyDescent="0.2">
      <c r="A5" s="40" t="s">
        <v>219</v>
      </c>
      <c r="B5" s="53">
        <v>0</v>
      </c>
      <c r="D5" s="54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</row>
    <row r="6" spans="1:24" s="48" customFormat="1" ht="21" hidden="1" customHeight="1" x14ac:dyDescent="0.25">
      <c r="A6" s="40" t="str">
        <f>IF(COUNTBLANK(C6:IW6)=254,"odstr","OK")</f>
        <v>OK</v>
      </c>
      <c r="B6" s="56" t="s">
        <v>53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</row>
    <row r="7" spans="1:24" s="48" customFormat="1" ht="21" hidden="1" customHeight="1" x14ac:dyDescent="0.2">
      <c r="A7" s="40" t="str">
        <f>IF(COUNTBLANK(C7:IW7)=254,"odstr","OK")</f>
        <v>OK</v>
      </c>
      <c r="B7" s="56" t="s">
        <v>54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</row>
    <row r="8" spans="1:24" s="59" customFormat="1" ht="21" customHeight="1" thickBot="1" x14ac:dyDescent="0.25">
      <c r="A8" s="40" t="s">
        <v>50</v>
      </c>
      <c r="B8" s="40"/>
      <c r="D8" s="60"/>
      <c r="E8" s="61"/>
      <c r="F8" s="61"/>
      <c r="G8" s="61"/>
      <c r="H8" s="61"/>
      <c r="I8" s="62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 t="s">
        <v>13</v>
      </c>
    </row>
    <row r="9" spans="1:24" ht="9" customHeight="1" x14ac:dyDescent="0.2">
      <c r="A9" s="40" t="s">
        <v>50</v>
      </c>
      <c r="C9" s="64"/>
      <c r="D9" s="457"/>
      <c r="E9" s="458"/>
      <c r="F9" s="458"/>
      <c r="G9" s="458"/>
      <c r="H9" s="458"/>
      <c r="I9" s="459"/>
      <c r="J9" s="466" t="s">
        <v>23</v>
      </c>
      <c r="K9" s="466" t="s">
        <v>55</v>
      </c>
      <c r="L9" s="466" t="s">
        <v>56</v>
      </c>
      <c r="M9" s="466" t="s">
        <v>224</v>
      </c>
      <c r="N9" s="466" t="s">
        <v>227</v>
      </c>
      <c r="O9" s="466" t="s">
        <v>228</v>
      </c>
      <c r="P9" s="466" t="s">
        <v>230</v>
      </c>
      <c r="Q9" s="454" t="s">
        <v>233</v>
      </c>
      <c r="R9" s="448" t="s">
        <v>235</v>
      </c>
      <c r="S9" s="466" t="s">
        <v>299</v>
      </c>
      <c r="T9" s="454" t="s">
        <v>313</v>
      </c>
      <c r="U9" s="454" t="s">
        <v>316</v>
      </c>
      <c r="V9" s="454" t="s">
        <v>319</v>
      </c>
      <c r="W9" s="454" t="s">
        <v>325</v>
      </c>
      <c r="X9" s="471" t="s">
        <v>327</v>
      </c>
    </row>
    <row r="10" spans="1:24" ht="9" customHeight="1" x14ac:dyDescent="0.2">
      <c r="A10" s="40" t="s">
        <v>50</v>
      </c>
      <c r="C10" s="64"/>
      <c r="D10" s="460"/>
      <c r="E10" s="461"/>
      <c r="F10" s="461"/>
      <c r="G10" s="461"/>
      <c r="H10" s="461"/>
      <c r="I10" s="462"/>
      <c r="J10" s="467"/>
      <c r="K10" s="467"/>
      <c r="L10" s="467"/>
      <c r="M10" s="467"/>
      <c r="N10" s="467"/>
      <c r="O10" s="467"/>
      <c r="P10" s="467"/>
      <c r="Q10" s="455"/>
      <c r="R10" s="449"/>
      <c r="S10" s="467"/>
      <c r="T10" s="455"/>
      <c r="U10" s="455"/>
      <c r="V10" s="455"/>
      <c r="W10" s="455"/>
      <c r="X10" s="472"/>
    </row>
    <row r="11" spans="1:24" ht="9" customHeight="1" x14ac:dyDescent="0.2">
      <c r="A11" s="40" t="s">
        <v>50</v>
      </c>
      <c r="C11" s="64"/>
      <c r="D11" s="460"/>
      <c r="E11" s="461"/>
      <c r="F11" s="461"/>
      <c r="G11" s="461"/>
      <c r="H11" s="461"/>
      <c r="I11" s="462"/>
      <c r="J11" s="467"/>
      <c r="K11" s="467"/>
      <c r="L11" s="467"/>
      <c r="M11" s="467"/>
      <c r="N11" s="467"/>
      <c r="O11" s="467"/>
      <c r="P11" s="467"/>
      <c r="Q11" s="455"/>
      <c r="R11" s="449"/>
      <c r="S11" s="467"/>
      <c r="T11" s="455"/>
      <c r="U11" s="455"/>
      <c r="V11" s="455"/>
      <c r="W11" s="455"/>
      <c r="X11" s="472"/>
    </row>
    <row r="12" spans="1:24" ht="9" customHeight="1" x14ac:dyDescent="0.2">
      <c r="A12" s="40" t="s">
        <v>50</v>
      </c>
      <c r="C12" s="64"/>
      <c r="D12" s="460"/>
      <c r="E12" s="461"/>
      <c r="F12" s="461"/>
      <c r="G12" s="461"/>
      <c r="H12" s="461"/>
      <c r="I12" s="462"/>
      <c r="J12" s="467"/>
      <c r="K12" s="467"/>
      <c r="L12" s="467"/>
      <c r="M12" s="467"/>
      <c r="N12" s="467"/>
      <c r="O12" s="467"/>
      <c r="P12" s="467"/>
      <c r="Q12" s="455"/>
      <c r="R12" s="449"/>
      <c r="S12" s="467"/>
      <c r="T12" s="455"/>
      <c r="U12" s="455"/>
      <c r="V12" s="455"/>
      <c r="W12" s="455"/>
      <c r="X12" s="472"/>
    </row>
    <row r="13" spans="1:24" ht="6" customHeight="1" thickBot="1" x14ac:dyDescent="0.25">
      <c r="A13" s="40" t="s">
        <v>50</v>
      </c>
      <c r="C13" s="64"/>
      <c r="D13" s="463"/>
      <c r="E13" s="464"/>
      <c r="F13" s="464"/>
      <c r="G13" s="464"/>
      <c r="H13" s="464"/>
      <c r="I13" s="465"/>
      <c r="J13" s="468"/>
      <c r="K13" s="468"/>
      <c r="L13" s="468"/>
      <c r="M13" s="468"/>
      <c r="N13" s="468"/>
      <c r="O13" s="468"/>
      <c r="P13" s="468"/>
      <c r="Q13" s="456"/>
      <c r="R13" s="450"/>
      <c r="S13" s="468"/>
      <c r="T13" s="456"/>
      <c r="U13" s="456"/>
      <c r="V13" s="456"/>
      <c r="W13" s="456"/>
      <c r="X13" s="473"/>
    </row>
    <row r="14" spans="1:24" ht="14.25" thickTop="1" thickBot="1" x14ac:dyDescent="0.25">
      <c r="A14" s="65" t="str">
        <f t="shared" ref="A14:A23" si="0">IF(COUNTBLANK(C14:IW14)=254,"odstr",IF(AND($A$1="TISK",SUM(J14:R14)=0),"odstr","OK"))</f>
        <v>OK</v>
      </c>
      <c r="B14" s="42" t="s">
        <v>57</v>
      </c>
      <c r="C14" s="66"/>
      <c r="D14" s="67"/>
      <c r="E14" s="68" t="s">
        <v>14</v>
      </c>
      <c r="F14" s="68"/>
      <c r="G14" s="68"/>
      <c r="H14" s="69"/>
      <c r="I14" s="70"/>
      <c r="J14" s="300">
        <v>4032952</v>
      </c>
      <c r="K14" s="300">
        <v>4095355</v>
      </c>
      <c r="L14" s="300">
        <v>4118386</v>
      </c>
      <c r="M14" s="300">
        <v>4169011</v>
      </c>
      <c r="N14" s="300">
        <v>4377991</v>
      </c>
      <c r="O14" s="300">
        <v>4651813</v>
      </c>
      <c r="P14" s="300">
        <v>4843030</v>
      </c>
      <c r="Q14" s="349">
        <v>5179344</v>
      </c>
      <c r="R14" s="344">
        <v>5475773</v>
      </c>
      <c r="S14" s="312">
        <v>5888869</v>
      </c>
      <c r="T14" s="355">
        <v>5828318</v>
      </c>
      <c r="U14" s="355">
        <v>6307755</v>
      </c>
      <c r="V14" s="421">
        <v>7049872</v>
      </c>
      <c r="W14" s="421">
        <v>7659655</v>
      </c>
      <c r="X14" s="435">
        <v>8057032</v>
      </c>
    </row>
    <row r="15" spans="1:24" ht="15.75" thickTop="1" x14ac:dyDescent="0.2">
      <c r="A15" s="65" t="str">
        <f t="shared" si="0"/>
        <v>OK</v>
      </c>
      <c r="B15" s="42" t="s">
        <v>57</v>
      </c>
      <c r="C15" s="66"/>
      <c r="D15" s="67"/>
      <c r="E15" s="68" t="s">
        <v>321</v>
      </c>
      <c r="F15" s="73"/>
      <c r="G15" s="73"/>
      <c r="H15" s="73"/>
      <c r="I15" s="74"/>
      <c r="J15" s="71">
        <f>J16+J21+J22</f>
        <v>152699.15499000001</v>
      </c>
      <c r="K15" s="71">
        <f t="shared" ref="K15:R15" si="1">K16+K21+K22</f>
        <v>156047.91444351</v>
      </c>
      <c r="L15" s="71">
        <f t="shared" si="1"/>
        <v>154612.74100268001</v>
      </c>
      <c r="M15" s="71">
        <f t="shared" si="1"/>
        <v>155366.00783187003</v>
      </c>
      <c r="N15" s="71">
        <f t="shared" si="1"/>
        <v>160869.80108959001</v>
      </c>
      <c r="O15" s="71">
        <f t="shared" si="1"/>
        <v>166218.85762913001</v>
      </c>
      <c r="P15" s="71">
        <f t="shared" si="1"/>
        <v>162246.69776264002</v>
      </c>
      <c r="Q15" s="350">
        <f t="shared" si="1"/>
        <v>181554.62441973996</v>
      </c>
      <c r="R15" s="345">
        <f t="shared" si="1"/>
        <v>221524.66721600998</v>
      </c>
      <c r="S15" s="71">
        <f t="shared" ref="S15:X15" si="2">S16+S21+S22</f>
        <v>247917.23176066999</v>
      </c>
      <c r="T15" s="350">
        <f t="shared" si="2"/>
        <v>262276.3398490299</v>
      </c>
      <c r="U15" s="350">
        <f t="shared" si="2"/>
        <v>280697.98045222997</v>
      </c>
      <c r="V15" s="350">
        <f t="shared" si="2"/>
        <v>293627.51357208</v>
      </c>
      <c r="W15" s="350">
        <f t="shared" si="2"/>
        <v>320675.79580722982</v>
      </c>
      <c r="X15" s="353">
        <f t="shared" si="2"/>
        <v>331919.95727342984</v>
      </c>
    </row>
    <row r="16" spans="1:24" ht="12.75" customHeight="1" x14ac:dyDescent="0.2">
      <c r="A16" s="65" t="str">
        <f t="shared" si="0"/>
        <v>OK</v>
      </c>
      <c r="B16" s="42" t="s">
        <v>57</v>
      </c>
      <c r="C16" s="66"/>
      <c r="D16" s="75"/>
      <c r="E16" s="451" t="s">
        <v>236</v>
      </c>
      <c r="F16" s="76" t="s">
        <v>320</v>
      </c>
      <c r="G16" s="76"/>
      <c r="H16" s="77"/>
      <c r="I16" s="78"/>
      <c r="J16" s="80">
        <v>119216.0779</v>
      </c>
      <c r="K16" s="80">
        <v>126290.08851271</v>
      </c>
      <c r="L16" s="80">
        <v>126306.39357245</v>
      </c>
      <c r="M16" s="80">
        <v>126498.38415024</v>
      </c>
      <c r="N16" s="80">
        <v>127336.83339602999</v>
      </c>
      <c r="O16" s="80">
        <v>130807.18009243</v>
      </c>
      <c r="P16" s="80">
        <v>132913.97584621</v>
      </c>
      <c r="Q16" s="79">
        <v>148366.79425911</v>
      </c>
      <c r="R16" s="346">
        <v>177884.53646363999</v>
      </c>
      <c r="S16" s="80">
        <v>200433.49900000001</v>
      </c>
      <c r="T16" s="79">
        <v>219271.01801378996</v>
      </c>
      <c r="U16" s="79">
        <v>237963.26417703001</v>
      </c>
      <c r="V16" s="79">
        <v>246603.90786735</v>
      </c>
      <c r="W16" s="79">
        <v>266061.17759207002</v>
      </c>
      <c r="X16" s="436">
        <v>270537.61946224998</v>
      </c>
    </row>
    <row r="17" spans="1:24" ht="12.75" customHeight="1" x14ac:dyDescent="0.2">
      <c r="A17" s="65"/>
      <c r="B17" s="42"/>
      <c r="C17" s="66"/>
      <c r="D17" s="81"/>
      <c r="E17" s="452"/>
      <c r="F17" s="76" t="s">
        <v>29</v>
      </c>
      <c r="G17" s="76"/>
      <c r="H17" s="77" t="s">
        <v>294</v>
      </c>
      <c r="I17" s="78"/>
      <c r="J17" s="80">
        <v>117096.05319000001</v>
      </c>
      <c r="K17" s="80">
        <v>124502.06552583001</v>
      </c>
      <c r="L17" s="80">
        <v>124197.62283617001</v>
      </c>
      <c r="M17" s="80">
        <v>124411.48760742001</v>
      </c>
      <c r="N17" s="80">
        <v>125097.63308208995</v>
      </c>
      <c r="O17" s="80">
        <v>128295.80758104002</v>
      </c>
      <c r="P17" s="80">
        <v>130377.12726290002</v>
      </c>
      <c r="Q17" s="79">
        <v>145784.19986240994</v>
      </c>
      <c r="R17" s="346">
        <v>174969.92167856995</v>
      </c>
      <c r="S17" s="313">
        <v>196728.63699999999</v>
      </c>
      <c r="T17" s="356">
        <v>213379.18437095996</v>
      </c>
      <c r="U17" s="356">
        <v>234553.05875552</v>
      </c>
      <c r="V17" s="356">
        <v>243874.53702705001</v>
      </c>
      <c r="W17" s="356">
        <v>262150.61249461002</v>
      </c>
      <c r="X17" s="437">
        <v>265813.90684058995</v>
      </c>
    </row>
    <row r="18" spans="1:24" ht="12.75" customHeight="1" x14ac:dyDescent="0.2">
      <c r="A18" s="65"/>
      <c r="B18" s="42"/>
      <c r="C18" s="66"/>
      <c r="D18" s="81"/>
      <c r="E18" s="452"/>
      <c r="F18" s="76"/>
      <c r="G18" s="76"/>
      <c r="H18" s="77" t="s">
        <v>295</v>
      </c>
      <c r="I18" s="78"/>
      <c r="J18" s="80">
        <v>1093.52692</v>
      </c>
      <c r="K18" s="80">
        <v>955.67301251999982</v>
      </c>
      <c r="L18" s="80">
        <v>998.50426831999982</v>
      </c>
      <c r="M18" s="80">
        <v>1082.6114931299996</v>
      </c>
      <c r="N18" s="80">
        <v>1124.34538634</v>
      </c>
      <c r="O18" s="80">
        <v>1241.7302690199992</v>
      </c>
      <c r="P18" s="80">
        <v>1177.9588301100005</v>
      </c>
      <c r="Q18" s="79">
        <v>1180.93150307</v>
      </c>
      <c r="R18" s="346">
        <v>1321.6435843800004</v>
      </c>
      <c r="S18" s="80">
        <v>1506.828</v>
      </c>
      <c r="T18" s="79">
        <v>1755.6332699999998</v>
      </c>
      <c r="U18" s="79">
        <v>1735.6190148400001</v>
      </c>
      <c r="V18" s="79">
        <v>1887.2088531700001</v>
      </c>
      <c r="W18" s="79">
        <v>2664.1832052999994</v>
      </c>
      <c r="X18" s="436">
        <v>2923.4431574300006</v>
      </c>
    </row>
    <row r="19" spans="1:24" ht="12.75" customHeight="1" x14ac:dyDescent="0.2">
      <c r="A19" s="65"/>
      <c r="B19" s="42"/>
      <c r="C19" s="66"/>
      <c r="D19" s="81"/>
      <c r="E19" s="452"/>
      <c r="F19" s="76"/>
      <c r="G19" s="76"/>
      <c r="H19" s="77" t="s">
        <v>296</v>
      </c>
      <c r="I19" s="78"/>
      <c r="J19" s="80">
        <v>859.33429999999998</v>
      </c>
      <c r="K19" s="80">
        <v>697.89082534999977</v>
      </c>
      <c r="L19" s="80">
        <v>896.35699222999995</v>
      </c>
      <c r="M19" s="80">
        <v>773.74627184000019</v>
      </c>
      <c r="N19" s="80">
        <v>896.52392760000055</v>
      </c>
      <c r="O19" s="80">
        <v>836.11416242999985</v>
      </c>
      <c r="P19" s="80">
        <v>566.52312368000003</v>
      </c>
      <c r="Q19" s="79">
        <v>634.1815661400002</v>
      </c>
      <c r="R19" s="346">
        <v>708.57259958999975</v>
      </c>
      <c r="S19" s="80">
        <v>801.47592499999996</v>
      </c>
      <c r="T19" s="79">
        <v>809.14252214999976</v>
      </c>
      <c r="U19" s="79">
        <v>831.57853652999995</v>
      </c>
      <c r="V19" s="79">
        <v>811.78532790999998</v>
      </c>
      <c r="W19" s="79">
        <v>863.47420615999977</v>
      </c>
      <c r="X19" s="436">
        <v>908.78617814999961</v>
      </c>
    </row>
    <row r="20" spans="1:24" ht="12.75" customHeight="1" x14ac:dyDescent="0.2">
      <c r="A20" s="65"/>
      <c r="B20" s="42"/>
      <c r="C20" s="66"/>
      <c r="D20" s="81"/>
      <c r="E20" s="452"/>
      <c r="F20" s="76"/>
      <c r="G20" s="76"/>
      <c r="H20" s="77" t="s">
        <v>323</v>
      </c>
      <c r="I20" s="78"/>
      <c r="J20" s="80">
        <v>154.67421999999999</v>
      </c>
      <c r="K20" s="80">
        <v>123.73704495999999</v>
      </c>
      <c r="L20" s="80">
        <v>212.9208658</v>
      </c>
      <c r="M20" s="80">
        <v>230.37691784999998</v>
      </c>
      <c r="N20" s="80">
        <v>218.33099999999999</v>
      </c>
      <c r="O20" s="80">
        <v>433.52807994</v>
      </c>
      <c r="P20" s="80">
        <v>782.10082312999998</v>
      </c>
      <c r="Q20" s="79">
        <v>705.14809700000001</v>
      </c>
      <c r="R20" s="346">
        <v>879.53244810000001</v>
      </c>
      <c r="S20" s="80">
        <v>1391.41</v>
      </c>
      <c r="T20" s="79">
        <v>3321.5274026799998</v>
      </c>
      <c r="U20" s="79">
        <v>837.00787014000002</v>
      </c>
      <c r="V20" s="79">
        <v>23.975836220000001</v>
      </c>
      <c r="W20" s="79">
        <v>375.62788</v>
      </c>
      <c r="X20" s="436">
        <v>0</v>
      </c>
    </row>
    <row r="21" spans="1:24" ht="15" x14ac:dyDescent="0.2">
      <c r="A21" s="65" t="str">
        <f t="shared" si="0"/>
        <v>OK</v>
      </c>
      <c r="B21" s="42" t="s">
        <v>57</v>
      </c>
      <c r="C21" s="66"/>
      <c r="D21" s="81"/>
      <c r="E21" s="453"/>
      <c r="F21" s="76" t="s">
        <v>252</v>
      </c>
      <c r="G21" s="76"/>
      <c r="H21" s="77"/>
      <c r="I21" s="78"/>
      <c r="J21" s="80">
        <v>113762.51744</v>
      </c>
      <c r="K21" s="80">
        <v>114719.65574286001</v>
      </c>
      <c r="L21" s="80">
        <v>113285.59867111</v>
      </c>
      <c r="M21" s="80">
        <v>114238.41876462</v>
      </c>
      <c r="N21" s="80">
        <v>120271.6183796</v>
      </c>
      <c r="O21" s="80">
        <v>125128.04061565999</v>
      </c>
      <c r="P21" s="80">
        <v>123722.06322205</v>
      </c>
      <c r="Q21" s="79">
        <v>140246.26792660999</v>
      </c>
      <c r="R21" s="346">
        <v>165421.79982186001</v>
      </c>
      <c r="S21" s="314">
        <v>191964.30323971002</v>
      </c>
      <c r="T21" s="357">
        <v>206660.07334198995</v>
      </c>
      <c r="U21" s="357">
        <v>222307.8668359</v>
      </c>
      <c r="V21" s="357">
        <v>236441.25446378</v>
      </c>
      <c r="W21" s="357">
        <v>261545.09767011981</v>
      </c>
      <c r="X21" s="438">
        <v>265979.86089619988</v>
      </c>
    </row>
    <row r="22" spans="1:24" ht="15" x14ac:dyDescent="0.2">
      <c r="A22" s="65" t="str">
        <f t="shared" si="0"/>
        <v>OK</v>
      </c>
      <c r="B22" s="42" t="s">
        <v>57</v>
      </c>
      <c r="C22" s="66"/>
      <c r="D22" s="81"/>
      <c r="E22" s="453"/>
      <c r="F22" s="76" t="s">
        <v>253</v>
      </c>
      <c r="G22" s="76"/>
      <c r="H22" s="77"/>
      <c r="I22" s="78"/>
      <c r="J22" s="80">
        <v>-80279.440350000004</v>
      </c>
      <c r="K22" s="80">
        <v>-84961.829812059994</v>
      </c>
      <c r="L22" s="80">
        <v>-84979.251240879996</v>
      </c>
      <c r="M22" s="80">
        <v>-85370.795082989993</v>
      </c>
      <c r="N22" s="80">
        <v>-86738.650686039997</v>
      </c>
      <c r="O22" s="80">
        <v>-89716.363078959999</v>
      </c>
      <c r="P22" s="80">
        <v>-94389.341305619993</v>
      </c>
      <c r="Q22" s="79">
        <v>-107058.43776597999</v>
      </c>
      <c r="R22" s="346">
        <v>-121781.66906949</v>
      </c>
      <c r="S22" s="315">
        <v>-144480.57047904001</v>
      </c>
      <c r="T22" s="358">
        <v>-163654.75150675001</v>
      </c>
      <c r="U22" s="358">
        <v>-179573.15056070001</v>
      </c>
      <c r="V22" s="358">
        <v>-189417.64875905</v>
      </c>
      <c r="W22" s="422">
        <v>-206930.47945496</v>
      </c>
      <c r="X22" s="369">
        <v>-204597.52308501999</v>
      </c>
    </row>
    <row r="23" spans="1:24" x14ac:dyDescent="0.2">
      <c r="A23" s="65" t="str">
        <f t="shared" si="0"/>
        <v>OK</v>
      </c>
      <c r="B23" s="42" t="s">
        <v>57</v>
      </c>
      <c r="C23" s="96"/>
      <c r="D23" s="88"/>
      <c r="E23" s="325" t="s">
        <v>237</v>
      </c>
      <c r="F23" s="323"/>
      <c r="G23" s="323"/>
      <c r="H23" s="328"/>
      <c r="I23" s="329"/>
      <c r="J23" s="330">
        <f>J15/J14</f>
        <v>3.7862874388289273E-2</v>
      </c>
      <c r="K23" s="324">
        <f t="shared" ref="K23:R23" si="3">K15/K14</f>
        <v>3.8103635568469643E-2</v>
      </c>
      <c r="L23" s="324">
        <f t="shared" si="3"/>
        <v>3.7542071336363322E-2</v>
      </c>
      <c r="M23" s="324">
        <f t="shared" si="3"/>
        <v>3.7266874045635771E-2</v>
      </c>
      <c r="N23" s="324">
        <f t="shared" si="3"/>
        <v>3.6745119185852597E-2</v>
      </c>
      <c r="O23" s="324">
        <f t="shared" si="3"/>
        <v>3.5732059227043311E-2</v>
      </c>
      <c r="P23" s="324">
        <f t="shared" si="3"/>
        <v>3.3501072213601817E-2</v>
      </c>
      <c r="Q23" s="351">
        <f t="shared" si="3"/>
        <v>3.5053594513077324E-2</v>
      </c>
      <c r="R23" s="347">
        <f t="shared" si="3"/>
        <v>4.0455414644838268E-2</v>
      </c>
      <c r="S23" s="324">
        <f>S15/S14</f>
        <v>4.2099294747543203E-2</v>
      </c>
      <c r="T23" s="351">
        <f>T15/T14</f>
        <v>4.5000348273555063E-2</v>
      </c>
      <c r="U23" s="359">
        <f>(U15)/U14</f>
        <v>4.4500457048859694E-2</v>
      </c>
      <c r="V23" s="359">
        <f>(V15)/V14</f>
        <v>4.1650048904729051E-2</v>
      </c>
      <c r="W23" s="359">
        <f>(W15)/W14</f>
        <v>4.1865566504918281E-2</v>
      </c>
      <c r="X23" s="354">
        <f>(X15)/X14</f>
        <v>4.1196306192333582E-2</v>
      </c>
    </row>
    <row r="24" spans="1:24" ht="13.5" thickBot="1" x14ac:dyDescent="0.25">
      <c r="A24" s="65"/>
      <c r="B24" s="42"/>
      <c r="C24" s="96"/>
      <c r="D24" s="326"/>
      <c r="E24" s="327"/>
      <c r="F24" s="327"/>
      <c r="G24" s="327"/>
      <c r="H24" s="469" t="s">
        <v>315</v>
      </c>
      <c r="I24" s="470"/>
      <c r="J24" s="321">
        <v>6402.3063899999997</v>
      </c>
      <c r="K24" s="322">
        <v>10393.536085559999</v>
      </c>
      <c r="L24" s="322">
        <v>11124.238565600001</v>
      </c>
      <c r="M24" s="322">
        <v>11222.71876428</v>
      </c>
      <c r="N24" s="322">
        <v>10321.51348713</v>
      </c>
      <c r="O24" s="322">
        <v>9751.4411198800008</v>
      </c>
      <c r="P24" s="322">
        <v>9348.3440298799997</v>
      </c>
      <c r="Q24" s="352">
        <v>9968.8290283900005</v>
      </c>
      <c r="R24" s="348">
        <v>14990.065610539999</v>
      </c>
      <c r="S24" s="322">
        <v>13982.909858089999</v>
      </c>
      <c r="T24" s="352">
        <v>14874.91725126</v>
      </c>
      <c r="U24" s="360">
        <v>14050.6979343</v>
      </c>
      <c r="V24" s="360">
        <v>13012.92402968</v>
      </c>
      <c r="W24" s="360">
        <v>12479.293871010001</v>
      </c>
      <c r="X24" s="439">
        <v>14796.943250229999</v>
      </c>
    </row>
    <row r="25" spans="1:24" ht="13.5" x14ac:dyDescent="0.25">
      <c r="A25" s="65" t="s">
        <v>50</v>
      </c>
      <c r="B25" s="65" t="s">
        <v>58</v>
      </c>
      <c r="C25" s="96"/>
      <c r="D25" s="97" t="str">
        <f>IF(D26="","","Komentáře:")</f>
        <v>Komentáře:</v>
      </c>
      <c r="E25" s="295"/>
      <c r="F25" s="295"/>
      <c r="G25" s="295"/>
      <c r="H25" s="295"/>
      <c r="I25" s="294"/>
      <c r="J25" s="320"/>
      <c r="K25" s="320"/>
      <c r="L25" s="320"/>
      <c r="M25" s="320"/>
      <c r="N25" s="320"/>
      <c r="O25" s="320"/>
      <c r="P25" s="320"/>
      <c r="Q25" s="337"/>
      <c r="R25" s="337"/>
      <c r="S25" s="337"/>
      <c r="T25" s="337"/>
      <c r="U25" s="474" t="s">
        <v>241</v>
      </c>
      <c r="V25" s="474"/>
      <c r="W25" s="474"/>
      <c r="X25" s="474"/>
    </row>
    <row r="26" spans="1:24" ht="15" customHeight="1" x14ac:dyDescent="0.2">
      <c r="A26" s="65" t="str">
        <f>IF(COUNTBLANK(D25:E25)=2,"odstr","OK")</f>
        <v>OK</v>
      </c>
      <c r="B26" s="65"/>
      <c r="D26" s="100">
        <v>1</v>
      </c>
      <c r="E26" s="447" t="str">
        <f>Komentáře!C5</f>
        <v>Celkové výdaje na vzdělávání a školské služby - Oddíl 31 a 32 odvětvového třídění rozpočtové skladby po konsolidaci na úrovni územních rozpočtů a státního rozpočtu.</v>
      </c>
      <c r="F26" s="447"/>
      <c r="G26" s="447"/>
      <c r="H26" s="447"/>
      <c r="I26" s="447"/>
      <c r="J26" s="447"/>
      <c r="K26" s="447"/>
      <c r="L26" s="447"/>
      <c r="M26" s="447"/>
      <c r="N26" s="447"/>
      <c r="O26" s="447"/>
      <c r="P26" s="447"/>
      <c r="Q26" s="447"/>
      <c r="R26" s="447"/>
      <c r="S26" s="301"/>
      <c r="T26" s="370"/>
      <c r="U26" s="301"/>
      <c r="V26" s="301"/>
      <c r="W26" s="301"/>
      <c r="X26" s="301"/>
    </row>
    <row r="27" spans="1:24" ht="27.75" customHeight="1" x14ac:dyDescent="0.2">
      <c r="A27" s="65" t="str">
        <f>IF(COUNTBLANK(D26:E26)=2,"odstr","OK")</f>
        <v>OK</v>
      </c>
      <c r="B27" s="65"/>
      <c r="D27" s="100">
        <v>2</v>
      </c>
      <c r="E27" s="447" t="str">
        <f>CONCATENATE(Komentáře!C5," ",Komentáře!C6)</f>
        <v xml:space="preserve">Celkové výdaje na vzdělávání a školské služby - Oddíl 31 a 32 odvětvového třídění rozpočtové skladby po konsolidaci na úrovni územních rozpočtů a státního rozpočtu. Konsolidovány položky rozpočtové skladby: na úrovni územních rozpočtů - 5321, 5323, 5325, 5329, 5342, 5344, 5345, 5347, 5349, 5366, 5367, 5368, 5369, 5641, 5642, 5643, 5649, 6341, 6342, 6345, 6349, 6441, 6442, 6443, 6449; </v>
      </c>
      <c r="F27" s="447"/>
      <c r="G27" s="447"/>
      <c r="H27" s="447"/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  <c r="T27" s="364"/>
      <c r="U27" s="364"/>
      <c r="V27" s="301"/>
      <c r="W27" s="301"/>
      <c r="X27" s="301"/>
    </row>
    <row r="28" spans="1:24" ht="24.75" customHeight="1" x14ac:dyDescent="0.2">
      <c r="A28" s="65" t="str">
        <f>IF(COUNTBLANK(D27:E27)=2,"odstr","OK")</f>
        <v>OK</v>
      </c>
      <c r="B28" s="65"/>
      <c r="D28" s="100">
        <v>3</v>
      </c>
      <c r="E28" s="447" t="str">
        <f>CONCATENATE(Komentáře!C5," ",Komentáře!C7)</f>
        <v>Celkové výdaje na vzdělávání a školské služby - Oddíl 31 a 32 odvětvového třídění rozpočtové skladby po konsolidaci na úrovni územních rozpočtů a státního rozpočtu. Konsolidovány položky rozpočtové skladby: na úrovni státního rozpočtu - 5321, 5323, 5329, 5342, 5345, 5346, 5349, 6341, 6342, 6343, 6344, 6345, 6349, 6361, 6362 a podseskupení položek 64xx.</v>
      </c>
      <c r="F28" s="447"/>
      <c r="G28" s="447"/>
      <c r="H28" s="447"/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  <c r="T28" s="301"/>
      <c r="U28" s="301"/>
      <c r="V28" s="301"/>
      <c r="W28" s="301"/>
      <c r="X28" s="301"/>
    </row>
    <row r="29" spans="1:24" x14ac:dyDescent="0.2">
      <c r="A29" s="65" t="s">
        <v>58</v>
      </c>
      <c r="B29" s="65"/>
    </row>
    <row r="30" spans="1:24" x14ac:dyDescent="0.2">
      <c r="A30" s="65"/>
      <c r="B30" s="65"/>
    </row>
    <row r="31" spans="1:24" x14ac:dyDescent="0.2">
      <c r="A31" s="65"/>
      <c r="B31" s="65"/>
      <c r="J31" s="361"/>
      <c r="K31" s="361"/>
      <c r="L31" s="361"/>
      <c r="M31" s="361"/>
      <c r="N31" s="361"/>
      <c r="O31" s="361"/>
      <c r="P31" s="361"/>
      <c r="Q31" s="361"/>
      <c r="R31" s="361"/>
      <c r="S31" s="361"/>
      <c r="T31" s="361"/>
      <c r="U31" s="361"/>
      <c r="V31" s="361"/>
      <c r="W31" s="361"/>
      <c r="X31" s="361"/>
    </row>
    <row r="32" spans="1:24" x14ac:dyDescent="0.2">
      <c r="A32" s="65"/>
      <c r="B32" s="65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</row>
    <row r="33" spans="1:24" x14ac:dyDescent="0.2">
      <c r="A33" s="65"/>
      <c r="B33" s="65"/>
    </row>
    <row r="34" spans="1:24" x14ac:dyDescent="0.2">
      <c r="A34" s="65"/>
      <c r="B34" s="65"/>
    </row>
    <row r="35" spans="1:24" x14ac:dyDescent="0.2">
      <c r="A35" s="65"/>
      <c r="B35" s="65"/>
      <c r="V35" s="362"/>
      <c r="W35" s="362"/>
      <c r="X35" s="362"/>
    </row>
    <row r="36" spans="1:24" x14ac:dyDescent="0.2">
      <c r="A36" s="65"/>
      <c r="B36" s="65"/>
    </row>
    <row r="37" spans="1:24" x14ac:dyDescent="0.2">
      <c r="A37" s="65"/>
      <c r="B37" s="65"/>
    </row>
    <row r="38" spans="1:24" x14ac:dyDescent="0.2">
      <c r="A38" s="65"/>
      <c r="B38" s="65"/>
    </row>
    <row r="39" spans="1:24" x14ac:dyDescent="0.2">
      <c r="A39" s="65"/>
      <c r="B39" s="65"/>
    </row>
    <row r="40" spans="1:24" x14ac:dyDescent="0.2">
      <c r="A40" s="65"/>
      <c r="B40" s="65"/>
    </row>
    <row r="41" spans="1:24" x14ac:dyDescent="0.2">
      <c r="A41" s="65"/>
      <c r="B41" s="65"/>
    </row>
    <row r="42" spans="1:24" x14ac:dyDescent="0.2">
      <c r="A42" s="65"/>
      <c r="B42" s="65"/>
    </row>
    <row r="43" spans="1:24" x14ac:dyDescent="0.2">
      <c r="A43" s="65"/>
      <c r="B43" s="65"/>
    </row>
    <row r="44" spans="1:24" x14ac:dyDescent="0.2">
      <c r="A44" s="65"/>
      <c r="B44" s="65"/>
    </row>
    <row r="45" spans="1:24" x14ac:dyDescent="0.2">
      <c r="A45" s="65"/>
      <c r="B45" s="65"/>
    </row>
    <row r="46" spans="1:24" x14ac:dyDescent="0.2">
      <c r="A46" s="65"/>
      <c r="B46" s="65"/>
    </row>
    <row r="47" spans="1:24" x14ac:dyDescent="0.2">
      <c r="A47" s="65"/>
      <c r="B47" s="65"/>
    </row>
    <row r="48" spans="1:24" x14ac:dyDescent="0.2">
      <c r="A48" s="65"/>
      <c r="B48" s="65"/>
    </row>
    <row r="49" spans="1:2" x14ac:dyDescent="0.2">
      <c r="A49" s="65"/>
      <c r="B49" s="65"/>
    </row>
    <row r="50" spans="1:2" x14ac:dyDescent="0.2">
      <c r="A50" s="65"/>
      <c r="B50" s="65"/>
    </row>
    <row r="51" spans="1:2" x14ac:dyDescent="0.2">
      <c r="A51" s="65"/>
      <c r="B51" s="65"/>
    </row>
    <row r="52" spans="1:2" x14ac:dyDescent="0.2">
      <c r="A52" s="65"/>
      <c r="B52" s="65"/>
    </row>
    <row r="53" spans="1:2" x14ac:dyDescent="0.2">
      <c r="A53" s="65"/>
      <c r="B53" s="65"/>
    </row>
    <row r="54" spans="1:2" x14ac:dyDescent="0.2">
      <c r="A54" s="65"/>
      <c r="B54" s="65"/>
    </row>
    <row r="55" spans="1:2" x14ac:dyDescent="0.2">
      <c r="A55" s="65"/>
      <c r="B55" s="65"/>
    </row>
    <row r="56" spans="1:2" x14ac:dyDescent="0.2">
      <c r="A56" s="65"/>
      <c r="B56" s="65"/>
    </row>
    <row r="57" spans="1:2" x14ac:dyDescent="0.2">
      <c r="A57" s="65"/>
      <c r="B57" s="65"/>
    </row>
    <row r="58" spans="1:2" x14ac:dyDescent="0.2">
      <c r="A58" s="65"/>
      <c r="B58" s="65"/>
    </row>
    <row r="59" spans="1:2" x14ac:dyDescent="0.2">
      <c r="A59" s="65"/>
      <c r="B59" s="65"/>
    </row>
    <row r="60" spans="1:2" x14ac:dyDescent="0.2">
      <c r="A60" s="65"/>
      <c r="B60" s="65"/>
    </row>
    <row r="61" spans="1:2" x14ac:dyDescent="0.2">
      <c r="A61" s="65"/>
      <c r="B61" s="65"/>
    </row>
    <row r="62" spans="1:2" x14ac:dyDescent="0.2">
      <c r="A62" s="65"/>
      <c r="B62" s="65"/>
    </row>
    <row r="63" spans="1:2" x14ac:dyDescent="0.2">
      <c r="A63" s="65"/>
      <c r="B63" s="65"/>
    </row>
    <row r="64" spans="1:2" x14ac:dyDescent="0.2">
      <c r="A64" s="65"/>
      <c r="B64" s="65"/>
    </row>
    <row r="65" spans="1:2" x14ac:dyDescent="0.2">
      <c r="A65" s="65"/>
      <c r="B65" s="65"/>
    </row>
    <row r="66" spans="1:2" x14ac:dyDescent="0.2">
      <c r="A66" s="65"/>
      <c r="B66" s="65"/>
    </row>
    <row r="67" spans="1:2" x14ac:dyDescent="0.2">
      <c r="A67" s="65"/>
      <c r="B67" s="65"/>
    </row>
    <row r="68" spans="1:2" x14ac:dyDescent="0.2">
      <c r="A68" s="65"/>
      <c r="B68" s="65"/>
    </row>
    <row r="69" spans="1:2" x14ac:dyDescent="0.2">
      <c r="A69" s="65"/>
      <c r="B69" s="65"/>
    </row>
    <row r="70" spans="1:2" x14ac:dyDescent="0.2">
      <c r="A70" s="65"/>
      <c r="B70" s="65"/>
    </row>
    <row r="71" spans="1:2" x14ac:dyDescent="0.2">
      <c r="A71" s="65"/>
      <c r="B71" s="65"/>
    </row>
    <row r="72" spans="1:2" x14ac:dyDescent="0.2">
      <c r="A72" s="65"/>
      <c r="B72" s="65"/>
    </row>
    <row r="73" spans="1:2" x14ac:dyDescent="0.2">
      <c r="A73" s="65"/>
      <c r="B73" s="65"/>
    </row>
    <row r="74" spans="1:2" x14ac:dyDescent="0.2">
      <c r="A74" s="65"/>
      <c r="B74" s="65"/>
    </row>
    <row r="75" spans="1:2" x14ac:dyDescent="0.2">
      <c r="A75" s="65"/>
      <c r="B75" s="65"/>
    </row>
    <row r="76" spans="1:2" x14ac:dyDescent="0.2">
      <c r="A76" s="65"/>
      <c r="B76" s="65"/>
    </row>
    <row r="77" spans="1:2" x14ac:dyDescent="0.2">
      <c r="A77" s="65"/>
      <c r="B77" s="65"/>
    </row>
    <row r="78" spans="1:2" x14ac:dyDescent="0.2">
      <c r="A78" s="65"/>
      <c r="B78" s="65"/>
    </row>
    <row r="79" spans="1:2" x14ac:dyDescent="0.2">
      <c r="A79" s="65"/>
      <c r="B79" s="65"/>
    </row>
    <row r="80" spans="1:2" x14ac:dyDescent="0.2">
      <c r="A80" s="65"/>
      <c r="B80" s="65"/>
    </row>
    <row r="81" spans="1:2" x14ac:dyDescent="0.2">
      <c r="A81" s="65"/>
      <c r="B81" s="65"/>
    </row>
    <row r="82" spans="1:2" x14ac:dyDescent="0.2">
      <c r="A82" s="65"/>
      <c r="B82" s="65"/>
    </row>
    <row r="83" spans="1:2" x14ac:dyDescent="0.2">
      <c r="A83" s="65"/>
      <c r="B83" s="65"/>
    </row>
    <row r="84" spans="1:2" x14ac:dyDescent="0.2">
      <c r="A84" s="65"/>
      <c r="B84" s="65"/>
    </row>
    <row r="85" spans="1:2" x14ac:dyDescent="0.2">
      <c r="A85" s="65"/>
      <c r="B85" s="65"/>
    </row>
    <row r="86" spans="1:2" x14ac:dyDescent="0.2">
      <c r="A86" s="65"/>
      <c r="B86" s="65"/>
    </row>
    <row r="87" spans="1:2" x14ac:dyDescent="0.2">
      <c r="A87" s="65"/>
      <c r="B87" s="65"/>
    </row>
    <row r="88" spans="1:2" x14ac:dyDescent="0.2">
      <c r="A88" s="65"/>
      <c r="B88" s="65"/>
    </row>
    <row r="89" spans="1:2" x14ac:dyDescent="0.2">
      <c r="A89" s="65"/>
      <c r="B89" s="65"/>
    </row>
    <row r="90" spans="1:2" x14ac:dyDescent="0.2">
      <c r="A90" s="65"/>
      <c r="B90" s="65"/>
    </row>
    <row r="91" spans="1:2" x14ac:dyDescent="0.2">
      <c r="A91" s="65"/>
      <c r="B91" s="65"/>
    </row>
    <row r="92" spans="1:2" x14ac:dyDescent="0.2">
      <c r="A92" s="65"/>
      <c r="B92" s="65"/>
    </row>
    <row r="93" spans="1:2" x14ac:dyDescent="0.2">
      <c r="A93" s="65"/>
      <c r="B93" s="65"/>
    </row>
    <row r="94" spans="1:2" x14ac:dyDescent="0.2">
      <c r="A94" s="65"/>
      <c r="B94" s="65"/>
    </row>
    <row r="95" spans="1:2" x14ac:dyDescent="0.2">
      <c r="A95" s="65"/>
      <c r="B95" s="65"/>
    </row>
    <row r="96" spans="1:2" x14ac:dyDescent="0.2">
      <c r="A96" s="65"/>
      <c r="B96" s="65"/>
    </row>
    <row r="97" spans="1:2" x14ac:dyDescent="0.2">
      <c r="A97" s="65"/>
      <c r="B97" s="65"/>
    </row>
    <row r="98" spans="1:2" x14ac:dyDescent="0.2">
      <c r="A98" s="65"/>
      <c r="B98" s="65"/>
    </row>
    <row r="99" spans="1:2" x14ac:dyDescent="0.2">
      <c r="A99" s="65"/>
      <c r="B99" s="65"/>
    </row>
    <row r="100" spans="1:2" x14ac:dyDescent="0.2">
      <c r="A100" s="65"/>
      <c r="B100" s="65"/>
    </row>
    <row r="101" spans="1:2" x14ac:dyDescent="0.2">
      <c r="A101" s="65"/>
      <c r="B101" s="65"/>
    </row>
    <row r="102" spans="1:2" x14ac:dyDescent="0.2">
      <c r="A102" s="65"/>
      <c r="B102" s="65"/>
    </row>
    <row r="103" spans="1:2" x14ac:dyDescent="0.2">
      <c r="A103" s="65"/>
      <c r="B103" s="65"/>
    </row>
    <row r="104" spans="1:2" x14ac:dyDescent="0.2">
      <c r="A104" s="65"/>
      <c r="B104" s="65"/>
    </row>
    <row r="105" spans="1:2" x14ac:dyDescent="0.2">
      <c r="A105" s="65"/>
      <c r="B105" s="65"/>
    </row>
    <row r="106" spans="1:2" x14ac:dyDescent="0.2">
      <c r="A106" s="65"/>
      <c r="B106" s="65"/>
    </row>
    <row r="107" spans="1:2" x14ac:dyDescent="0.2">
      <c r="A107" s="65"/>
      <c r="B107" s="65"/>
    </row>
    <row r="108" spans="1:2" x14ac:dyDescent="0.2">
      <c r="A108" s="65"/>
      <c r="B108" s="65"/>
    </row>
    <row r="109" spans="1:2" x14ac:dyDescent="0.2">
      <c r="A109" s="65"/>
      <c r="B109" s="65"/>
    </row>
    <row r="110" spans="1:2" x14ac:dyDescent="0.2">
      <c r="A110" s="65"/>
      <c r="B110" s="65"/>
    </row>
    <row r="111" spans="1:2" x14ac:dyDescent="0.2">
      <c r="A111" s="65"/>
      <c r="B111" s="65"/>
    </row>
    <row r="112" spans="1:2" x14ac:dyDescent="0.2">
      <c r="A112" s="65"/>
      <c r="B112" s="65"/>
    </row>
    <row r="113" spans="1:2" x14ac:dyDescent="0.2">
      <c r="A113" s="65"/>
      <c r="B113" s="65"/>
    </row>
    <row r="114" spans="1:2" x14ac:dyDescent="0.2">
      <c r="A114" s="65"/>
      <c r="B114" s="65"/>
    </row>
    <row r="115" spans="1:2" x14ac:dyDescent="0.2">
      <c r="A115" s="65"/>
      <c r="B115" s="65"/>
    </row>
    <row r="116" spans="1:2" x14ac:dyDescent="0.2">
      <c r="A116" s="65"/>
      <c r="B116" s="65"/>
    </row>
    <row r="117" spans="1:2" x14ac:dyDescent="0.2">
      <c r="A117" s="65"/>
      <c r="B117" s="65"/>
    </row>
    <row r="118" spans="1:2" x14ac:dyDescent="0.2">
      <c r="A118" s="65"/>
      <c r="B118" s="65"/>
    </row>
    <row r="119" spans="1:2" x14ac:dyDescent="0.2">
      <c r="A119" s="65"/>
      <c r="B119" s="65"/>
    </row>
    <row r="120" spans="1:2" x14ac:dyDescent="0.2">
      <c r="A120" s="65"/>
      <c r="B120" s="65"/>
    </row>
    <row r="121" spans="1:2" x14ac:dyDescent="0.2">
      <c r="A121" s="65"/>
      <c r="B121" s="65"/>
    </row>
    <row r="122" spans="1:2" x14ac:dyDescent="0.2">
      <c r="A122" s="65"/>
      <c r="B122" s="65"/>
    </row>
    <row r="123" spans="1:2" x14ac:dyDescent="0.2">
      <c r="A123" s="65"/>
      <c r="B123" s="65"/>
    </row>
    <row r="124" spans="1:2" x14ac:dyDescent="0.2">
      <c r="A124" s="65"/>
      <c r="B124" s="65"/>
    </row>
    <row r="125" spans="1:2" x14ac:dyDescent="0.2">
      <c r="A125" s="65"/>
      <c r="B125" s="65"/>
    </row>
    <row r="126" spans="1:2" x14ac:dyDescent="0.2">
      <c r="A126" s="65"/>
      <c r="B126" s="65"/>
    </row>
    <row r="127" spans="1:2" x14ac:dyDescent="0.2">
      <c r="A127" s="65"/>
      <c r="B127" s="65"/>
    </row>
    <row r="128" spans="1:2" x14ac:dyDescent="0.2">
      <c r="A128" s="65"/>
      <c r="B128" s="65"/>
    </row>
    <row r="129" spans="1:2" x14ac:dyDescent="0.2">
      <c r="A129" s="65"/>
      <c r="B129" s="65"/>
    </row>
    <row r="130" spans="1:2" x14ac:dyDescent="0.2">
      <c r="A130" s="65"/>
      <c r="B130" s="65"/>
    </row>
    <row r="131" spans="1:2" x14ac:dyDescent="0.2">
      <c r="A131" s="65"/>
      <c r="B131" s="65"/>
    </row>
    <row r="132" spans="1:2" x14ac:dyDescent="0.2">
      <c r="A132" s="65"/>
      <c r="B132" s="65"/>
    </row>
    <row r="133" spans="1:2" x14ac:dyDescent="0.2">
      <c r="A133" s="65"/>
      <c r="B133" s="65"/>
    </row>
    <row r="134" spans="1:2" x14ac:dyDescent="0.2">
      <c r="A134" s="65"/>
      <c r="B134" s="65"/>
    </row>
    <row r="135" spans="1:2" x14ac:dyDescent="0.2">
      <c r="A135" s="65"/>
      <c r="B135" s="65"/>
    </row>
    <row r="136" spans="1:2" x14ac:dyDescent="0.2">
      <c r="A136" s="65"/>
      <c r="B136" s="65"/>
    </row>
    <row r="137" spans="1:2" x14ac:dyDescent="0.2">
      <c r="A137" s="65"/>
      <c r="B137" s="65"/>
    </row>
    <row r="138" spans="1:2" x14ac:dyDescent="0.2">
      <c r="A138" s="65"/>
      <c r="B138" s="65"/>
    </row>
    <row r="139" spans="1:2" x14ac:dyDescent="0.2">
      <c r="A139" s="65"/>
      <c r="B139" s="65"/>
    </row>
    <row r="140" spans="1:2" x14ac:dyDescent="0.2">
      <c r="A140" s="65"/>
      <c r="B140" s="65"/>
    </row>
    <row r="141" spans="1:2" x14ac:dyDescent="0.2">
      <c r="A141" s="65"/>
      <c r="B141" s="65"/>
    </row>
    <row r="142" spans="1:2" x14ac:dyDescent="0.2">
      <c r="A142" s="65"/>
      <c r="B142" s="65"/>
    </row>
    <row r="143" spans="1:2" x14ac:dyDescent="0.2">
      <c r="A143" s="65"/>
      <c r="B143" s="65"/>
    </row>
    <row r="144" spans="1:2" x14ac:dyDescent="0.2">
      <c r="A144" s="65"/>
      <c r="B144" s="65"/>
    </row>
    <row r="145" spans="1:2" x14ac:dyDescent="0.2">
      <c r="A145" s="65"/>
      <c r="B145" s="65"/>
    </row>
    <row r="146" spans="1:2" x14ac:dyDescent="0.2">
      <c r="A146" s="65"/>
      <c r="B146" s="65"/>
    </row>
    <row r="147" spans="1:2" x14ac:dyDescent="0.2">
      <c r="A147" s="65"/>
      <c r="B147" s="65"/>
    </row>
    <row r="148" spans="1:2" x14ac:dyDescent="0.2">
      <c r="A148" s="65"/>
      <c r="B148" s="65"/>
    </row>
    <row r="149" spans="1:2" x14ac:dyDescent="0.2">
      <c r="A149" s="65"/>
      <c r="B149" s="65"/>
    </row>
    <row r="150" spans="1:2" x14ac:dyDescent="0.2">
      <c r="A150" s="65"/>
      <c r="B150" s="65"/>
    </row>
    <row r="151" spans="1:2" x14ac:dyDescent="0.2">
      <c r="A151" s="65"/>
      <c r="B151" s="65"/>
    </row>
    <row r="152" spans="1:2" x14ac:dyDescent="0.2">
      <c r="A152" s="65"/>
      <c r="B152" s="65"/>
    </row>
    <row r="153" spans="1:2" x14ac:dyDescent="0.2">
      <c r="A153" s="65"/>
      <c r="B153" s="65"/>
    </row>
    <row r="154" spans="1:2" x14ac:dyDescent="0.2">
      <c r="A154" s="65"/>
      <c r="B154" s="65"/>
    </row>
    <row r="155" spans="1:2" x14ac:dyDescent="0.2">
      <c r="A155" s="65"/>
      <c r="B155" s="65"/>
    </row>
    <row r="156" spans="1:2" x14ac:dyDescent="0.2">
      <c r="A156" s="65"/>
      <c r="B156" s="65"/>
    </row>
    <row r="157" spans="1:2" x14ac:dyDescent="0.2">
      <c r="A157" s="65"/>
      <c r="B157" s="65"/>
    </row>
    <row r="158" spans="1:2" x14ac:dyDescent="0.2">
      <c r="A158" s="65"/>
      <c r="B158" s="65"/>
    </row>
    <row r="159" spans="1:2" x14ac:dyDescent="0.2">
      <c r="A159" s="65"/>
      <c r="B159" s="65"/>
    </row>
    <row r="160" spans="1:2" x14ac:dyDescent="0.2">
      <c r="A160" s="65"/>
      <c r="B160" s="65"/>
    </row>
    <row r="161" spans="1:2" x14ac:dyDescent="0.2">
      <c r="A161" s="65"/>
      <c r="B161" s="65"/>
    </row>
    <row r="162" spans="1:2" x14ac:dyDescent="0.2">
      <c r="A162" s="65"/>
      <c r="B162" s="65"/>
    </row>
    <row r="163" spans="1:2" x14ac:dyDescent="0.2">
      <c r="A163" s="65"/>
      <c r="B163" s="65"/>
    </row>
    <row r="164" spans="1:2" x14ac:dyDescent="0.2">
      <c r="A164" s="65"/>
      <c r="B164" s="65"/>
    </row>
    <row r="165" spans="1:2" x14ac:dyDescent="0.2">
      <c r="A165" s="65"/>
      <c r="B165" s="65"/>
    </row>
    <row r="166" spans="1:2" x14ac:dyDescent="0.2">
      <c r="A166" s="65"/>
      <c r="B166" s="65"/>
    </row>
    <row r="167" spans="1:2" x14ac:dyDescent="0.2">
      <c r="A167" s="65"/>
      <c r="B167" s="65"/>
    </row>
    <row r="168" spans="1:2" x14ac:dyDescent="0.2">
      <c r="A168" s="65"/>
      <c r="B168" s="65"/>
    </row>
    <row r="169" spans="1:2" x14ac:dyDescent="0.2">
      <c r="A169" s="65"/>
      <c r="B169" s="65"/>
    </row>
    <row r="170" spans="1:2" x14ac:dyDescent="0.2">
      <c r="A170" s="65"/>
      <c r="B170" s="65"/>
    </row>
    <row r="171" spans="1:2" x14ac:dyDescent="0.2">
      <c r="A171" s="65"/>
      <c r="B171" s="65"/>
    </row>
    <row r="172" spans="1:2" x14ac:dyDescent="0.2">
      <c r="A172" s="65"/>
      <c r="B172" s="65"/>
    </row>
    <row r="173" spans="1:2" x14ac:dyDescent="0.2">
      <c r="A173" s="65"/>
      <c r="B173" s="65"/>
    </row>
    <row r="174" spans="1:2" x14ac:dyDescent="0.2">
      <c r="A174" s="65"/>
      <c r="B174" s="65"/>
    </row>
    <row r="175" spans="1:2" x14ac:dyDescent="0.2">
      <c r="A175" s="65"/>
      <c r="B175" s="65"/>
    </row>
    <row r="176" spans="1:2" x14ac:dyDescent="0.2">
      <c r="A176" s="65"/>
      <c r="B176" s="65"/>
    </row>
    <row r="177" spans="1:2" x14ac:dyDescent="0.2">
      <c r="A177" s="65"/>
      <c r="B177" s="65"/>
    </row>
    <row r="178" spans="1:2" x14ac:dyDescent="0.2">
      <c r="A178" s="65"/>
      <c r="B178" s="65"/>
    </row>
    <row r="179" spans="1:2" x14ac:dyDescent="0.2">
      <c r="A179" s="65"/>
      <c r="B179" s="65"/>
    </row>
    <row r="180" spans="1:2" x14ac:dyDescent="0.2">
      <c r="A180" s="65"/>
      <c r="B180" s="65"/>
    </row>
    <row r="181" spans="1:2" x14ac:dyDescent="0.2">
      <c r="A181" s="65"/>
      <c r="B181" s="65"/>
    </row>
    <row r="182" spans="1:2" x14ac:dyDescent="0.2">
      <c r="A182" s="65"/>
      <c r="B182" s="65"/>
    </row>
    <row r="183" spans="1:2" x14ac:dyDescent="0.2">
      <c r="A183" s="65"/>
      <c r="B183" s="65"/>
    </row>
    <row r="184" spans="1:2" x14ac:dyDescent="0.2">
      <c r="A184" s="65"/>
      <c r="B184" s="65"/>
    </row>
    <row r="185" spans="1:2" x14ac:dyDescent="0.2">
      <c r="A185" s="65"/>
      <c r="B185" s="65"/>
    </row>
    <row r="186" spans="1:2" x14ac:dyDescent="0.2">
      <c r="A186" s="65"/>
      <c r="B186" s="65"/>
    </row>
    <row r="187" spans="1:2" x14ac:dyDescent="0.2">
      <c r="A187" s="65"/>
      <c r="B187" s="65"/>
    </row>
    <row r="188" spans="1:2" x14ac:dyDescent="0.2">
      <c r="A188" s="65"/>
      <c r="B188" s="65"/>
    </row>
    <row r="189" spans="1:2" x14ac:dyDescent="0.2">
      <c r="A189" s="65"/>
      <c r="B189" s="65"/>
    </row>
    <row r="190" spans="1:2" x14ac:dyDescent="0.2">
      <c r="A190" s="65"/>
      <c r="B190" s="65"/>
    </row>
    <row r="191" spans="1:2" x14ac:dyDescent="0.2">
      <c r="A191" s="65"/>
      <c r="B191" s="65"/>
    </row>
    <row r="192" spans="1:2" x14ac:dyDescent="0.2">
      <c r="A192" s="65"/>
      <c r="B192" s="65"/>
    </row>
    <row r="193" spans="1:2" x14ac:dyDescent="0.2">
      <c r="A193" s="65"/>
      <c r="B193" s="65"/>
    </row>
    <row r="194" spans="1:2" x14ac:dyDescent="0.2">
      <c r="A194" s="65"/>
      <c r="B194" s="65"/>
    </row>
    <row r="195" spans="1:2" x14ac:dyDescent="0.2">
      <c r="A195" s="65"/>
      <c r="B195" s="65"/>
    </row>
    <row r="196" spans="1:2" x14ac:dyDescent="0.2">
      <c r="A196" s="65"/>
      <c r="B196" s="65"/>
    </row>
    <row r="197" spans="1:2" x14ac:dyDescent="0.2">
      <c r="A197" s="65"/>
      <c r="B197" s="65"/>
    </row>
  </sheetData>
  <mergeCells count="22">
    <mergeCell ref="X9:X13"/>
    <mergeCell ref="U25:X25"/>
    <mergeCell ref="T9:T13"/>
    <mergeCell ref="E27:S27"/>
    <mergeCell ref="U9:U13"/>
    <mergeCell ref="V9:V13"/>
    <mergeCell ref="W9:W13"/>
    <mergeCell ref="E28:S28"/>
    <mergeCell ref="R9:R13"/>
    <mergeCell ref="E16:E22"/>
    <mergeCell ref="Q9:Q13"/>
    <mergeCell ref="D9:I13"/>
    <mergeCell ref="O9:O13"/>
    <mergeCell ref="N9:N13"/>
    <mergeCell ref="M9:M13"/>
    <mergeCell ref="E26:R26"/>
    <mergeCell ref="L9:L13"/>
    <mergeCell ref="P9:P13"/>
    <mergeCell ref="K9:K13"/>
    <mergeCell ref="J9:J13"/>
    <mergeCell ref="S9:S13"/>
    <mergeCell ref="H24:I24"/>
  </mergeCells>
  <phoneticPr fontId="0" type="noConversion"/>
  <conditionalFormatting sqref="A2:A23 B14:B23 A25:A28">
    <cfRule type="cellIs" dxfId="57" priority="7" stopIfTrue="1" operator="equal">
      <formula>"odstr"</formula>
    </cfRule>
  </conditionalFormatting>
  <conditionalFormatting sqref="A24:B24">
    <cfRule type="cellIs" dxfId="56" priority="2" stopIfTrue="1" operator="equal">
      <formula>"odstr"</formula>
    </cfRule>
  </conditionalFormatting>
  <conditionalFormatting sqref="B1">
    <cfRule type="cellIs" dxfId="55" priority="9" stopIfTrue="1" operator="equal">
      <formula>"FUNKCE"</formula>
    </cfRule>
    <cfRule type="cellIs" dxfId="54" priority="10" stopIfTrue="1" operator="equal">
      <formula>"ZOBAT"</formula>
    </cfRule>
  </conditionalFormatting>
  <conditionalFormatting sqref="B4">
    <cfRule type="expression" dxfId="53" priority="11" stopIfTrue="1">
      <formula>COUNTIF(Datova_oblast,"")-$B$5&gt;0</formula>
    </cfRule>
  </conditionalFormatting>
  <conditionalFormatting sqref="C1:E1">
    <cfRule type="cellIs" dxfId="52" priority="6" stopIfTrue="1" operator="equal">
      <formula>"nezadána"</formula>
    </cfRule>
  </conditionalFormatting>
  <conditionalFormatting sqref="F1:R1">
    <cfRule type="cellIs" dxfId="51" priority="8" stopIfTrue="1" operator="notEqual">
      <formula>""</formula>
    </cfRule>
  </conditionalFormatting>
  <conditionalFormatting sqref="G3">
    <cfRule type="expression" dxfId="50" priority="5" stopIfTrue="1">
      <formula>D1=" ?"</formula>
    </cfRule>
  </conditionalFormatting>
  <conditionalFormatting sqref="G8">
    <cfRule type="expression" dxfId="49" priority="4" stopIfTrue="1">
      <formula>S8=" "</formula>
    </cfRule>
  </conditionalFormatting>
  <conditionalFormatting sqref="J25:M25">
    <cfRule type="expression" dxfId="48" priority="12" stopIfTrue="1">
      <formula>T26=" "</formula>
    </cfRule>
  </conditionalFormatting>
  <conditionalFormatting sqref="N25:P25">
    <cfRule type="expression" dxfId="47" priority="15" stopIfTrue="1">
      <formula>Y26=" "</formula>
    </cfRule>
  </conditionalFormatting>
  <conditionalFormatting sqref="Q25">
    <cfRule type="expression" dxfId="46" priority="13" stopIfTrue="1">
      <formula>S26=" "</formula>
    </cfRule>
  </conditionalFormatting>
  <conditionalFormatting sqref="T25:U25">
    <cfRule type="expression" dxfId="45" priority="1" stopIfTrue="1">
      <formula>V26="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100-000000000000}">
      <formula1>1</formula1>
      <formula2>999</formula2>
    </dataValidation>
    <dataValidation type="list" allowBlank="1" showErrorMessage="1" errorTitle="  Zadané nelze přijmout" error="Do buňky lze vložit pouze malé písmeno (od a do p)." sqref="J1:R1" xr:uid="{00000000-0002-0000-0100-000001000000}">
      <formula1>"a,b,c,d,e,f,g,h,i,j,k,l,m,a,o,p"</formula1>
    </dataValidation>
  </dataValidations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A1:X205"/>
  <sheetViews>
    <sheetView topLeftCell="C2" zoomScaleNormal="100" workbookViewId="0">
      <selection activeCell="AH22" sqref="AH22"/>
    </sheetView>
  </sheetViews>
  <sheetFormatPr defaultColWidth="9.28515625" defaultRowHeight="12.75" x14ac:dyDescent="0.2"/>
  <cols>
    <col min="1" max="1" width="0" style="40" hidden="1" customWidth="1"/>
    <col min="2" max="2" width="12.7109375" style="40" hidden="1" customWidth="1"/>
    <col min="3" max="3" width="1.7109375" style="46" customWidth="1"/>
    <col min="4" max="4" width="1.28515625" style="46" customWidth="1"/>
    <col min="5" max="5" width="2.28515625" style="46" customWidth="1"/>
    <col min="6" max="6" width="1.7109375" style="46" customWidth="1"/>
    <col min="7" max="7" width="12.28515625" style="46" customWidth="1"/>
    <col min="8" max="8" width="29.42578125" style="46" customWidth="1"/>
    <col min="9" max="9" width="1.28515625" style="46" customWidth="1"/>
    <col min="10" max="10" width="11" style="46" customWidth="1"/>
    <col min="11" max="20" width="9.5703125" style="46" customWidth="1"/>
    <col min="21" max="24" width="8.85546875" style="46" customWidth="1"/>
    <col min="25" max="42" width="1.7109375" style="46" customWidth="1"/>
    <col min="43" max="16384" width="9.28515625" style="46"/>
  </cols>
  <sheetData>
    <row r="1" spans="1:24" s="40" customFormat="1" ht="13.5" hidden="1" x14ac:dyDescent="0.2">
      <c r="A1" s="35" t="str">
        <f>IF(KNIHOVNA!C4="","ŠABLONA",IF(KNIHOVNA!C4="T","TISK","ELEKTRO"))</f>
        <v>ŠABLONA</v>
      </c>
      <c r="B1" s="35">
        <v>0</v>
      </c>
      <c r="C1" s="36" t="str">
        <f>CONCATENATE(D1,F1,IF(G1&lt;&gt;"",".",""),G1,IF(H1&lt;&gt;"",".",""),H1,IF(I1&lt;&gt;"",".",""),I1,"")</f>
        <v>A2</v>
      </c>
      <c r="D1" s="37" t="str">
        <f>IF(KNIHOVNA!J4=""," ?",KNIHOVNA!J4)</f>
        <v>A</v>
      </c>
      <c r="E1" s="37" t="str">
        <f>CONCATENATE(C1,R1)</f>
        <v>A2</v>
      </c>
      <c r="F1" s="38">
        <v>2</v>
      </c>
      <c r="G1" s="39"/>
      <c r="H1" s="39"/>
      <c r="I1" s="39"/>
      <c r="J1" s="41"/>
      <c r="K1" s="41"/>
      <c r="L1" s="41"/>
      <c r="M1" s="41"/>
      <c r="N1" s="41"/>
      <c r="O1" s="41"/>
      <c r="P1" s="41"/>
      <c r="Q1" s="41"/>
      <c r="R1" s="42"/>
      <c r="S1" s="43" t="s">
        <v>49</v>
      </c>
    </row>
    <row r="2" spans="1:24" x14ac:dyDescent="0.2">
      <c r="A2" s="40" t="s">
        <v>50</v>
      </c>
      <c r="B2" s="44"/>
      <c r="C2" s="45"/>
    </row>
    <row r="3" spans="1:24" s="48" customFormat="1" ht="15.75" x14ac:dyDescent="0.2">
      <c r="A3" s="40" t="s">
        <v>50</v>
      </c>
      <c r="B3" s="47" t="s">
        <v>59</v>
      </c>
      <c r="D3" s="49" t="s">
        <v>44</v>
      </c>
      <c r="E3" s="49"/>
      <c r="F3" s="49"/>
      <c r="G3" s="49"/>
      <c r="H3" s="50" t="s">
        <v>330</v>
      </c>
      <c r="I3" s="51"/>
      <c r="J3" s="49"/>
      <c r="K3" s="49"/>
      <c r="L3" s="49"/>
      <c r="M3" s="49"/>
      <c r="N3" s="49"/>
      <c r="O3" s="49"/>
      <c r="P3" s="49"/>
      <c r="Q3" s="49"/>
      <c r="R3" s="49"/>
      <c r="S3" s="51"/>
      <c r="T3" s="51"/>
      <c r="U3" s="51"/>
      <c r="V3" s="51"/>
      <c r="W3" s="51"/>
      <c r="X3" s="51"/>
    </row>
    <row r="4" spans="1:24" s="48" customFormat="1" ht="15.6" hidden="1" customHeight="1" x14ac:dyDescent="0.2">
      <c r="A4" s="40" t="s">
        <v>50</v>
      </c>
      <c r="B4" s="52">
        <v>120</v>
      </c>
      <c r="D4" s="51" t="s">
        <v>44</v>
      </c>
      <c r="E4" s="49"/>
      <c r="F4" s="49"/>
      <c r="G4" s="49"/>
      <c r="H4" s="51" t="s">
        <v>60</v>
      </c>
      <c r="I4" s="51"/>
      <c r="J4" s="49"/>
      <c r="K4" s="49"/>
      <c r="L4" s="49"/>
      <c r="M4" s="49"/>
      <c r="N4" s="49"/>
      <c r="O4" s="49"/>
      <c r="P4" s="49"/>
      <c r="Q4" s="49"/>
      <c r="R4" s="49"/>
      <c r="S4" s="51"/>
      <c r="T4" s="51"/>
      <c r="U4" s="51"/>
      <c r="V4" s="51"/>
      <c r="W4" s="51"/>
      <c r="X4" s="51"/>
    </row>
    <row r="5" spans="1:24" s="48" customFormat="1" ht="15.75" x14ac:dyDescent="0.2">
      <c r="A5" s="40" t="s">
        <v>219</v>
      </c>
      <c r="B5" s="53">
        <v>0</v>
      </c>
      <c r="D5" s="54"/>
      <c r="E5" s="55"/>
      <c r="F5" s="55"/>
      <c r="G5" s="55"/>
      <c r="H5" s="55"/>
      <c r="I5" s="55"/>
      <c r="J5" s="292"/>
      <c r="K5" s="292"/>
      <c r="L5" s="292"/>
      <c r="M5" s="292"/>
      <c r="N5" s="292"/>
      <c r="O5" s="292"/>
      <c r="P5" s="292"/>
      <c r="Q5" s="292"/>
      <c r="R5" s="292"/>
      <c r="S5" s="51"/>
      <c r="T5" s="51"/>
      <c r="U5" s="51"/>
      <c r="V5" s="51"/>
      <c r="W5" s="51"/>
      <c r="X5" s="51"/>
    </row>
    <row r="6" spans="1:24" s="48" customFormat="1" ht="21" hidden="1" customHeight="1" x14ac:dyDescent="0.25">
      <c r="A6" s="40" t="str">
        <f>IF(COUNTBLANK(C6:IV6)=254,"odstr","OK")</f>
        <v>odstr</v>
      </c>
      <c r="B6" s="56" t="s">
        <v>53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1"/>
      <c r="T6" s="51"/>
    </row>
    <row r="7" spans="1:24" s="48" customFormat="1" ht="21" hidden="1" customHeight="1" x14ac:dyDescent="0.2">
      <c r="A7" s="40" t="str">
        <f>IF(COUNTBLANK(C7:IV7)=254,"odstr","OK")</f>
        <v>odstr</v>
      </c>
      <c r="B7" s="56" t="s">
        <v>54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1"/>
      <c r="T7" s="51"/>
    </row>
    <row r="8" spans="1:24" s="59" customFormat="1" ht="21" customHeight="1" thickBot="1" x14ac:dyDescent="0.25">
      <c r="A8" s="40" t="s">
        <v>50</v>
      </c>
      <c r="B8" s="40"/>
      <c r="D8" s="60"/>
      <c r="E8" s="61"/>
      <c r="F8" s="61"/>
      <c r="G8" s="61"/>
      <c r="H8" s="61"/>
      <c r="I8" s="62"/>
      <c r="J8" s="62"/>
      <c r="K8" s="62"/>
      <c r="L8" s="62"/>
      <c r="M8" s="62"/>
      <c r="N8" s="62"/>
      <c r="O8" s="62"/>
      <c r="P8" s="62"/>
      <c r="Q8" s="62"/>
      <c r="R8" s="63"/>
      <c r="S8" s="63"/>
      <c r="T8" s="63"/>
      <c r="U8" s="368"/>
      <c r="V8" s="63"/>
      <c r="W8" s="63"/>
      <c r="X8" s="63" t="s">
        <v>13</v>
      </c>
    </row>
    <row r="9" spans="1:24" ht="9" customHeight="1" x14ac:dyDescent="0.2">
      <c r="A9" s="40" t="s">
        <v>50</v>
      </c>
      <c r="C9" s="64"/>
      <c r="D9" s="457" t="s">
        <v>298</v>
      </c>
      <c r="E9" s="458"/>
      <c r="F9" s="458"/>
      <c r="G9" s="458"/>
      <c r="H9" s="458"/>
      <c r="I9" s="459"/>
      <c r="J9" s="466" t="s">
        <v>23</v>
      </c>
      <c r="K9" s="466" t="s">
        <v>55</v>
      </c>
      <c r="L9" s="466" t="s">
        <v>56</v>
      </c>
      <c r="M9" s="466" t="s">
        <v>224</v>
      </c>
      <c r="N9" s="466" t="s">
        <v>227</v>
      </c>
      <c r="O9" s="466" t="s">
        <v>228</v>
      </c>
      <c r="P9" s="466" t="s">
        <v>230</v>
      </c>
      <c r="Q9" s="454" t="s">
        <v>233</v>
      </c>
      <c r="R9" s="454" t="s">
        <v>235</v>
      </c>
      <c r="S9" s="475">
        <v>2019</v>
      </c>
      <c r="T9" s="475">
        <v>2020</v>
      </c>
      <c r="U9" s="475">
        <v>2021</v>
      </c>
      <c r="V9" s="475">
        <v>2022</v>
      </c>
      <c r="W9" s="475">
        <v>2023</v>
      </c>
      <c r="X9" s="479">
        <v>2024</v>
      </c>
    </row>
    <row r="10" spans="1:24" ht="9" customHeight="1" x14ac:dyDescent="0.2">
      <c r="A10" s="40" t="s">
        <v>50</v>
      </c>
      <c r="C10" s="64"/>
      <c r="D10" s="460"/>
      <c r="E10" s="461"/>
      <c r="F10" s="461"/>
      <c r="G10" s="461"/>
      <c r="H10" s="461"/>
      <c r="I10" s="462"/>
      <c r="J10" s="467"/>
      <c r="K10" s="467"/>
      <c r="L10" s="467"/>
      <c r="M10" s="467"/>
      <c r="N10" s="467"/>
      <c r="O10" s="467"/>
      <c r="P10" s="467"/>
      <c r="Q10" s="455"/>
      <c r="R10" s="455"/>
      <c r="S10" s="476"/>
      <c r="T10" s="476"/>
      <c r="U10" s="476"/>
      <c r="V10" s="476"/>
      <c r="W10" s="476"/>
      <c r="X10" s="480"/>
    </row>
    <row r="11" spans="1:24" ht="9" customHeight="1" x14ac:dyDescent="0.2">
      <c r="A11" s="40" t="s">
        <v>50</v>
      </c>
      <c r="C11" s="64"/>
      <c r="D11" s="460"/>
      <c r="E11" s="461"/>
      <c r="F11" s="461"/>
      <c r="G11" s="461"/>
      <c r="H11" s="461"/>
      <c r="I11" s="462"/>
      <c r="J11" s="467"/>
      <c r="K11" s="467"/>
      <c r="L11" s="467"/>
      <c r="M11" s="467"/>
      <c r="N11" s="467"/>
      <c r="O11" s="467"/>
      <c r="P11" s="467"/>
      <c r="Q11" s="455"/>
      <c r="R11" s="455"/>
      <c r="S11" s="476"/>
      <c r="T11" s="476"/>
      <c r="U11" s="476"/>
      <c r="V11" s="476"/>
      <c r="W11" s="476"/>
      <c r="X11" s="480"/>
    </row>
    <row r="12" spans="1:24" ht="9" customHeight="1" x14ac:dyDescent="0.2">
      <c r="A12" s="40" t="s">
        <v>50</v>
      </c>
      <c r="C12" s="64"/>
      <c r="D12" s="460"/>
      <c r="E12" s="461"/>
      <c r="F12" s="461"/>
      <c r="G12" s="461"/>
      <c r="H12" s="461"/>
      <c r="I12" s="462"/>
      <c r="J12" s="467"/>
      <c r="K12" s="467"/>
      <c r="L12" s="467"/>
      <c r="M12" s="467"/>
      <c r="N12" s="467"/>
      <c r="O12" s="467"/>
      <c r="P12" s="467"/>
      <c r="Q12" s="455"/>
      <c r="R12" s="455"/>
      <c r="S12" s="476"/>
      <c r="T12" s="476"/>
      <c r="U12" s="476"/>
      <c r="V12" s="476"/>
      <c r="W12" s="476"/>
      <c r="X12" s="480"/>
    </row>
    <row r="13" spans="1:24" ht="6" customHeight="1" thickBot="1" x14ac:dyDescent="0.25">
      <c r="A13" s="40" t="s">
        <v>50</v>
      </c>
      <c r="C13" s="64"/>
      <c r="D13" s="463"/>
      <c r="E13" s="464"/>
      <c r="F13" s="464"/>
      <c r="G13" s="464"/>
      <c r="H13" s="464"/>
      <c r="I13" s="465"/>
      <c r="J13" s="468"/>
      <c r="K13" s="468"/>
      <c r="L13" s="468"/>
      <c r="M13" s="468"/>
      <c r="N13" s="468"/>
      <c r="O13" s="468"/>
      <c r="P13" s="468"/>
      <c r="Q13" s="456"/>
      <c r="R13" s="456"/>
      <c r="S13" s="477"/>
      <c r="T13" s="477"/>
      <c r="U13" s="477"/>
      <c r="V13" s="477"/>
      <c r="W13" s="477"/>
      <c r="X13" s="481"/>
    </row>
    <row r="14" spans="1:24" ht="16.5" customHeight="1" thickTop="1" x14ac:dyDescent="0.2">
      <c r="C14" s="64"/>
      <c r="D14" s="288"/>
      <c r="E14" s="305" t="s">
        <v>335</v>
      </c>
      <c r="F14" s="289"/>
      <c r="G14" s="289"/>
      <c r="H14" s="289"/>
      <c r="I14" s="290"/>
      <c r="J14" s="300">
        <v>4944874</v>
      </c>
      <c r="K14" s="300">
        <v>5032516</v>
      </c>
      <c r="L14" s="300">
        <v>4993732</v>
      </c>
      <c r="M14" s="300">
        <v>4991644</v>
      </c>
      <c r="N14" s="300">
        <v>5103717</v>
      </c>
      <c r="O14" s="300">
        <v>5356798</v>
      </c>
      <c r="P14" s="300">
        <v>5495050</v>
      </c>
      <c r="Q14" s="349">
        <v>5779340</v>
      </c>
      <c r="R14" s="349">
        <v>5942913</v>
      </c>
      <c r="S14" s="349">
        <v>6154824</v>
      </c>
      <c r="T14" s="349">
        <v>5828318</v>
      </c>
      <c r="U14" s="414">
        <v>6063142</v>
      </c>
      <c r="V14" s="349">
        <v>6235770</v>
      </c>
      <c r="W14" s="349">
        <v>6238737</v>
      </c>
      <c r="X14" s="434">
        <v>6315666</v>
      </c>
    </row>
    <row r="15" spans="1:24" ht="16.5" customHeight="1" thickBot="1" x14ac:dyDescent="0.25">
      <c r="C15" s="64"/>
      <c r="D15" s="306"/>
      <c r="E15" s="72" t="s">
        <v>336</v>
      </c>
      <c r="F15" s="307"/>
      <c r="G15" s="307"/>
      <c r="H15" s="307"/>
      <c r="I15" s="308"/>
      <c r="J15" s="291">
        <f>J28</f>
        <v>1.1819125421487209</v>
      </c>
      <c r="K15" s="291">
        <f t="shared" ref="K15:T15" si="0">K28</f>
        <v>1.1644458543337153</v>
      </c>
      <c r="L15" s="291">
        <f t="shared" si="0"/>
        <v>1.1427339100429004</v>
      </c>
      <c r="M15" s="291">
        <f t="shared" si="0"/>
        <v>1.1062283737104555</v>
      </c>
      <c r="N15" s="291">
        <f t="shared" si="0"/>
        <v>1.0909550036592264</v>
      </c>
      <c r="O15" s="291">
        <f t="shared" si="0"/>
        <v>1.0866085693816996</v>
      </c>
      <c r="P15" s="291">
        <f>P28</f>
        <v>1.0833584938999996</v>
      </c>
      <c r="Q15" s="291">
        <f t="shared" si="0"/>
        <v>1.0758276999999998</v>
      </c>
      <c r="R15" s="291">
        <f t="shared" si="0"/>
        <v>1.049588</v>
      </c>
      <c r="S15" s="291">
        <f t="shared" si="0"/>
        <v>1.028</v>
      </c>
      <c r="T15" s="291">
        <f t="shared" si="0"/>
        <v>1</v>
      </c>
      <c r="U15" s="415">
        <f>U28</f>
        <v>0.96339113680154143</v>
      </c>
      <c r="V15" s="331">
        <f>V28</f>
        <v>0.83700359409343306</v>
      </c>
      <c r="W15" s="331">
        <f>W28</f>
        <v>0.75610080767247789</v>
      </c>
      <c r="X15" s="365">
        <f>X28</f>
        <v>0.73837969499265421</v>
      </c>
    </row>
    <row r="16" spans="1:24" ht="15.75" customHeight="1" thickTop="1" x14ac:dyDescent="0.2">
      <c r="A16" s="65" t="str">
        <f>IF(COUNTBLANK(C16:IV16)=254,"odstr",IF(AND($A$1="TISK",SUM(J16:R16)=0),"odstr","OK"))</f>
        <v>OK</v>
      </c>
      <c r="B16" s="42" t="s">
        <v>57</v>
      </c>
      <c r="C16" s="66"/>
      <c r="D16" s="67"/>
      <c r="E16" s="68" t="s">
        <v>322</v>
      </c>
      <c r="F16" s="73"/>
      <c r="G16" s="73"/>
      <c r="H16" s="73"/>
      <c r="I16" s="74"/>
      <c r="J16" s="71">
        <f>J17+J22+J23</f>
        <v>180477.04645819246</v>
      </c>
      <c r="K16" s="71">
        <f t="shared" ref="K16:U16" si="1">K17+K22+K23</f>
        <v>181709.34705116751</v>
      </c>
      <c r="L16" s="71">
        <f t="shared" si="1"/>
        <v>176681.22206844279</v>
      </c>
      <c r="M16" s="71">
        <f t="shared" si="1"/>
        <v>171870.28617373545</v>
      </c>
      <c r="N16" s="71">
        <f t="shared" si="1"/>
        <v>175501.71443635272</v>
      </c>
      <c r="O16" s="71">
        <f t="shared" si="1"/>
        <v>180614.83509264933</v>
      </c>
      <c r="P16" s="71">
        <f t="shared" si="1"/>
        <v>175771.33812838214</v>
      </c>
      <c r="Q16" s="350">
        <f t="shared" si="1"/>
        <v>195321.4940138527</v>
      </c>
      <c r="R16" s="350">
        <f t="shared" si="1"/>
        <v>232509.63241391751</v>
      </c>
      <c r="S16" s="350">
        <f t="shared" si="1"/>
        <v>254858.9142499688</v>
      </c>
      <c r="T16" s="350">
        <f t="shared" si="1"/>
        <v>262276.3398490299</v>
      </c>
      <c r="U16" s="416">
        <f t="shared" si="1"/>
        <v>270421.94648577069</v>
      </c>
      <c r="V16" s="350">
        <f>V17+V22+V23</f>
        <v>245767.28418454924</v>
      </c>
      <c r="W16" s="350">
        <f>W17+W22+W23</f>
        <v>242463.22821086107</v>
      </c>
      <c r="X16" s="353">
        <f>X17+X22+X23</f>
        <v>245082.95681352998</v>
      </c>
    </row>
    <row r="17" spans="1:24" ht="12.75" customHeight="1" x14ac:dyDescent="0.2">
      <c r="A17" s="65" t="str">
        <f>IF(COUNTBLANK(C17:IV17)=254,"odstr",IF(AND($A$1="TISK",SUM(J17:R17)=0),"odstr","OK"))</f>
        <v>OK</v>
      </c>
      <c r="B17" s="42" t="s">
        <v>57</v>
      </c>
      <c r="C17" s="66"/>
      <c r="D17" s="75"/>
      <c r="E17" s="451" t="s">
        <v>236</v>
      </c>
      <c r="F17" s="76" t="s">
        <v>320</v>
      </c>
      <c r="G17" s="76"/>
      <c r="H17" s="77"/>
      <c r="I17" s="78"/>
      <c r="J17" s="297">
        <f>'A1'!J16*'A2'!J$28</f>
        <v>140902.97769578896</v>
      </c>
      <c r="K17" s="297">
        <f>'A1'!K16*'A2'!K$28</f>
        <v>147057.97001206313</v>
      </c>
      <c r="L17" s="297">
        <f>'A1'!L16*'A2'!L$28</f>
        <v>144334.59899046324</v>
      </c>
      <c r="M17" s="297">
        <f>'A1'!M16*'A2'!M$28</f>
        <v>139936.10177552045</v>
      </c>
      <c r="N17" s="297">
        <f>'A1'!N16*'A2'!N$28</f>
        <v>138918.75554352021</v>
      </c>
      <c r="O17" s="297">
        <f>'A1'!O16*'A2'!O$28</f>
        <v>142136.20282508971</v>
      </c>
      <c r="P17" s="297">
        <f>'A1'!P16*'A2'!P$28</f>
        <v>143993.48469101099</v>
      </c>
      <c r="Q17" s="417">
        <f>'A1'!Q16*'A2'!Q$28</f>
        <v>159617.10702415148</v>
      </c>
      <c r="R17" s="417">
        <f>'A1'!R16*'A2'!R$28</f>
        <v>186705.47485779895</v>
      </c>
      <c r="S17" s="417">
        <f>'A1'!S16*'A2'!S$28</f>
        <v>206045.63697200001</v>
      </c>
      <c r="T17" s="417">
        <f>'A1'!T16*'A2'!T$28</f>
        <v>219271.01801378996</v>
      </c>
      <c r="U17" s="418">
        <f>'A1'!U16*'A2'!U$28</f>
        <v>229251.69959251446</v>
      </c>
      <c r="V17" s="417">
        <f>'A1'!V16*'A2'!V$28</f>
        <v>206408.35720245779</v>
      </c>
      <c r="W17" s="417">
        <f>'A1'!W16*'A2'!W$28</f>
        <v>201169.07126765471</v>
      </c>
      <c r="X17" s="366">
        <f>'A1'!X16*'A2'!X$28</f>
        <v>199759.4849425749</v>
      </c>
    </row>
    <row r="18" spans="1:24" ht="12.75" customHeight="1" x14ac:dyDescent="0.2">
      <c r="A18" s="65"/>
      <c r="B18" s="42"/>
      <c r="C18" s="66"/>
      <c r="D18" s="81"/>
      <c r="E18" s="452"/>
      <c r="F18" s="76"/>
      <c r="G18" s="76" t="s">
        <v>29</v>
      </c>
      <c r="H18" s="77" t="s">
        <v>294</v>
      </c>
      <c r="I18" s="78"/>
      <c r="J18" s="297">
        <f>'A1'!J17*'A2'!J$28</f>
        <v>138397.29390137474</v>
      </c>
      <c r="K18" s="297">
        <f>'A1'!K17*'A2'!K$28</f>
        <v>144975.91405753733</v>
      </c>
      <c r="L18" s="297">
        <f>'A1'!L17*'A2'!L$28</f>
        <v>141924.83516160995</v>
      </c>
      <c r="M18" s="297">
        <f>'A1'!M17*'A2'!M$28</f>
        <v>137627.51760685473</v>
      </c>
      <c r="N18" s="297">
        <f>'A1'!N17*'A2'!N$28</f>
        <v>136475.88875683199</v>
      </c>
      <c r="O18" s="297">
        <f>'A1'!O17*'A2'!O$28</f>
        <v>139407.32393330371</v>
      </c>
      <c r="P18" s="297">
        <f>'A1'!P17*'A2'!P$28</f>
        <v>141245.16823054393</v>
      </c>
      <c r="Q18" s="417">
        <f>'A1'!Q17*'A2'!Q$28</f>
        <v>156838.68043431678</v>
      </c>
      <c r="R18" s="417">
        <f>'A1'!R17*'A2'!R$28</f>
        <v>183646.33015476688</v>
      </c>
      <c r="S18" s="417">
        <f>'A1'!S17*'A2'!S$28</f>
        <v>202237.03883599999</v>
      </c>
      <c r="T18" s="417">
        <f>'A1'!T17*'A2'!T$28</f>
        <v>213379.18437095996</v>
      </c>
      <c r="U18" s="418">
        <f>'A1'!U17*'A2'!U$28</f>
        <v>225966.33791475915</v>
      </c>
      <c r="V18" s="417">
        <f>'A1'!V17*'A2'!V$28</f>
        <v>204123.86399951289</v>
      </c>
      <c r="W18" s="417">
        <f>'A1'!W17*'A2'!W$28</f>
        <v>198212.28983900941</v>
      </c>
      <c r="X18" s="366">
        <f>'A1'!X17*'A2'!X$28</f>
        <v>196271.5914577606</v>
      </c>
    </row>
    <row r="19" spans="1:24" ht="12.75" customHeight="1" x14ac:dyDescent="0.2">
      <c r="A19" s="65"/>
      <c r="B19" s="42"/>
      <c r="C19" s="66"/>
      <c r="D19" s="81"/>
      <c r="E19" s="452"/>
      <c r="F19" s="76"/>
      <c r="G19" s="76"/>
      <c r="H19" s="77" t="s">
        <v>295</v>
      </c>
      <c r="I19" s="78"/>
      <c r="J19" s="297">
        <f>'A1'!J18*'A2'!J$28</f>
        <v>1292.4531819252609</v>
      </c>
      <c r="K19" s="297">
        <f>'A1'!K18*'A2'!K$28</f>
        <v>1112.8294775275265</v>
      </c>
      <c r="L19" s="297">
        <f>'A1'!L18*'A2'!L$28</f>
        <v>1141.0246867318388</v>
      </c>
      <c r="M19" s="297">
        <f>'A1'!M18*'A2'!M$28</f>
        <v>1197.6155514054474</v>
      </c>
      <c r="N19" s="297">
        <f>'A1'!N18*'A2'!N$28</f>
        <v>1226.6102250687891</v>
      </c>
      <c r="O19" s="297">
        <f>'A1'!O18*'A2'!O$28</f>
        <v>1349.2747511777743</v>
      </c>
      <c r="P19" s="297">
        <f>'A1'!P18*'A2'!P$28</f>
        <v>1276.1517040641756</v>
      </c>
      <c r="Q19" s="417">
        <f>'A1'!Q18*'A2'!Q$28</f>
        <v>1270.4788228053408</v>
      </c>
      <c r="R19" s="417">
        <f>'A1'!R18*'A2'!R$28</f>
        <v>1387.1812464422358</v>
      </c>
      <c r="S19" s="417">
        <f>'A1'!S18*'A2'!S$28</f>
        <v>1549.019184</v>
      </c>
      <c r="T19" s="417">
        <f>'A1'!T18*'A2'!T$28</f>
        <v>1755.6332699999998</v>
      </c>
      <c r="U19" s="418">
        <f>'A1'!U18*'A2'!U$28</f>
        <v>1672.0799757610791</v>
      </c>
      <c r="V19" s="417">
        <f>'A1'!V18*'A2'!V$28</f>
        <v>1579.600592908236</v>
      </c>
      <c r="W19" s="417">
        <f>'A1'!W18*'A2'!W$28</f>
        <v>2014.3910733147804</v>
      </c>
      <c r="X19" s="366">
        <f>'A1'!X18*'A2'!X$28</f>
        <v>2158.611066911526</v>
      </c>
    </row>
    <row r="20" spans="1:24" ht="12.75" customHeight="1" x14ac:dyDescent="0.2">
      <c r="A20" s="65"/>
      <c r="B20" s="42"/>
      <c r="C20" s="66"/>
      <c r="D20" s="81"/>
      <c r="E20" s="452"/>
      <c r="F20" s="76"/>
      <c r="G20" s="76"/>
      <c r="H20" s="77" t="s">
        <v>296</v>
      </c>
      <c r="I20" s="78"/>
      <c r="J20" s="297">
        <f>'A1'!J19*'A2'!J$28</f>
        <v>1015.6579870685915</v>
      </c>
      <c r="K20" s="297">
        <f>'A1'!K19*'A2'!K$28</f>
        <v>812.65607835634216</v>
      </c>
      <c r="L20" s="297">
        <f>'A1'!L19*'A2'!L$28</f>
        <v>1024.2975305252814</v>
      </c>
      <c r="M20" s="297">
        <f>'A1'!M19*'A2'!M$28</f>
        <v>855.94007996209143</v>
      </c>
      <c r="N20" s="297">
        <f>'A1'!N19*'A2'!N$28</f>
        <v>978.06726471544255</v>
      </c>
      <c r="O20" s="297">
        <f>'A1'!O19*'A2'!O$28</f>
        <v>908.52881387784009</v>
      </c>
      <c r="P20" s="297">
        <f>'A1'!P19*'A2'!P$28</f>
        <v>613.74763802948803</v>
      </c>
      <c r="Q20" s="417">
        <f>'A1'!Q19*'A2'!Q$28</f>
        <v>682.27009568279414</v>
      </c>
      <c r="R20" s="417">
        <f>'A1'!R19*'A2'!R$28</f>
        <v>743.70929765846859</v>
      </c>
      <c r="S20" s="417">
        <f>'A1'!S19*'A2'!S$28</f>
        <v>823.9172509</v>
      </c>
      <c r="T20" s="417">
        <f>'A1'!T19*'A2'!T$28</f>
        <v>809.14252214999976</v>
      </c>
      <c r="U20" s="418">
        <f>'A1'!U19*'A2'!U$28</f>
        <v>801.13539164739882</v>
      </c>
      <c r="V20" s="417">
        <f>'A1'!V19*'A2'!V$28</f>
        <v>679.46723709298612</v>
      </c>
      <c r="W20" s="417">
        <f>'A1'!W19*'A2'!W$28</f>
        <v>652.87354468192746</v>
      </c>
      <c r="X20" s="366">
        <f>'A1'!X19*'A2'!X$28</f>
        <v>671.02926103593666</v>
      </c>
    </row>
    <row r="21" spans="1:24" ht="12.75" customHeight="1" x14ac:dyDescent="0.2">
      <c r="A21" s="65"/>
      <c r="B21" s="42"/>
      <c r="C21" s="66"/>
      <c r="D21" s="81"/>
      <c r="E21" s="452"/>
      <c r="F21" s="76"/>
      <c r="G21" s="76"/>
      <c r="H21" s="77" t="s">
        <v>323</v>
      </c>
      <c r="I21" s="78"/>
      <c r="J21" s="297">
        <f>'A1'!J20*'A2'!J$28</f>
        <v>182.81140056507053</v>
      </c>
      <c r="K21" s="297">
        <f>'A1'!K20*'A2'!K$28</f>
        <v>144.08508903117652</v>
      </c>
      <c r="L21" s="297">
        <f>'A1'!L20*'A2'!L$28</f>
        <v>243.31189350535365</v>
      </c>
      <c r="M21" s="297">
        <f>'A1'!M20*'A2'!M$28</f>
        <v>254.84948317363268</v>
      </c>
      <c r="N21" s="297">
        <f>'A1'!N20*'A2'!N$28</f>
        <v>238.18929690392255</v>
      </c>
      <c r="O21" s="297">
        <f>'A1'!O20*'A2'!O$28</f>
        <v>471.0753267303985</v>
      </c>
      <c r="P21" s="297">
        <f>'A1'!P20*'A2'!P$28</f>
        <v>847.29556982406677</v>
      </c>
      <c r="Q21" s="417">
        <f>'A1'!Q20*'A2'!Q$28</f>
        <v>758.61785535488684</v>
      </c>
      <c r="R21" s="417">
        <f>'A1'!R20*'A2'!R$28</f>
        <v>923.14670313638283</v>
      </c>
      <c r="S21" s="417">
        <f>'A1'!S20*'A2'!S$28</f>
        <v>1430.3694800000001</v>
      </c>
      <c r="T21" s="417">
        <f>'A1'!T20*'A2'!T$28</f>
        <v>3321.5274026799998</v>
      </c>
      <c r="U21" s="418">
        <f>'A1'!U20*'A2'!U$28</f>
        <v>806.36596352601157</v>
      </c>
      <c r="V21" s="417">
        <f>'A1'!V20*'A2'!V$28</f>
        <v>20.067861087535512</v>
      </c>
      <c r="W21" s="417">
        <f>'A1'!W20*'A2'!W$28</f>
        <v>284.01254345230063</v>
      </c>
      <c r="X21" s="366">
        <f>'A1'!X20*'A2'!X$28</f>
        <v>0</v>
      </c>
    </row>
    <row r="22" spans="1:24" ht="15" x14ac:dyDescent="0.2">
      <c r="A22" s="65" t="str">
        <f>IF(COUNTBLANK(C22:IV22)=254,"odstr",IF(AND($A$1="TISK",SUM(J22:R22)=0),"odstr","OK"))</f>
        <v>OK</v>
      </c>
      <c r="B22" s="42" t="s">
        <v>57</v>
      </c>
      <c r="C22" s="66"/>
      <c r="D22" s="81"/>
      <c r="E22" s="453"/>
      <c r="F22" s="76" t="s">
        <v>252</v>
      </c>
      <c r="G22" s="76"/>
      <c r="H22" s="77"/>
      <c r="I22" s="78"/>
      <c r="J22" s="297">
        <f>'A1'!J21*'A2'!J28</f>
        <v>134457.34618874858</v>
      </c>
      <c r="K22" s="297">
        <f>'A1'!K21*'A2'!K$28</f>
        <v>133584.82754036432</v>
      </c>
      <c r="L22" s="297">
        <f>'A1'!L21*'A2'!L$28</f>
        <v>129455.29512098833</v>
      </c>
      <c r="M22" s="297">
        <f>'A1'!M21*'A2'!M$28</f>
        <v>126373.78020523956</v>
      </c>
      <c r="N22" s="297">
        <f>'A1'!N21*'A2'!N$28</f>
        <v>131210.9238694176</v>
      </c>
      <c r="O22" s="297">
        <f>'A1'!O21*'A2'!O$28</f>
        <v>135965.20120291749</v>
      </c>
      <c r="P22" s="297">
        <f>'A1'!P21*'A2'!P$28</f>
        <v>134035.34807444061</v>
      </c>
      <c r="Q22" s="417">
        <f>'A1'!Q21*'A2'!Q$28</f>
        <v>150880.81985706856</v>
      </c>
      <c r="R22" s="417">
        <f>'A1'!R21*'A2'!R$28</f>
        <v>173624.73603142641</v>
      </c>
      <c r="S22" s="417">
        <f>'A1'!S21*'A2'!S$28</f>
        <v>197339.3037304219</v>
      </c>
      <c r="T22" s="417">
        <f>'A1'!T21*'A2'!T$28</f>
        <v>206660.07334198995</v>
      </c>
      <c r="U22" s="418">
        <f>'A1'!U21*'A2'!U$28</f>
        <v>214169.42855096338</v>
      </c>
      <c r="V22" s="417">
        <f>'A1'!V21*'A2'!V$28</f>
        <v>197902.17977814382</v>
      </c>
      <c r="W22" s="417">
        <f>'A1'!W21*'A2'!W$28</f>
        <v>197754.45959115471</v>
      </c>
      <c r="X22" s="366">
        <f>'A1'!X21*'A2'!X$28</f>
        <v>196394.12856272465</v>
      </c>
    </row>
    <row r="23" spans="1:24" ht="15" x14ac:dyDescent="0.2">
      <c r="A23" s="65" t="str">
        <f>IF(COUNTBLANK(C23:IV23)=254,"odstr",IF(AND($A$1="TISK",SUM(J23:R23)=0),"odstr","OK"))</f>
        <v>OK</v>
      </c>
      <c r="B23" s="42" t="s">
        <v>57</v>
      </c>
      <c r="C23" s="66"/>
      <c r="D23" s="81"/>
      <c r="E23" s="453"/>
      <c r="F23" s="76" t="s">
        <v>253</v>
      </c>
      <c r="G23" s="76"/>
      <c r="H23" s="77"/>
      <c r="I23" s="78"/>
      <c r="J23" s="296">
        <f>'A1'!J22*'A2'!J28</f>
        <v>-94883.277426345099</v>
      </c>
      <c r="K23" s="297">
        <f>'A1'!K22*'A2'!K$28</f>
        <v>-98933.450501259926</v>
      </c>
      <c r="L23" s="297">
        <f>'A1'!L22*'A2'!L$28</f>
        <v>-97108.672043008788</v>
      </c>
      <c r="M23" s="297">
        <f>'A1'!M22*'A2'!M$28</f>
        <v>-94439.595807024569</v>
      </c>
      <c r="N23" s="297">
        <f>'A1'!N22*'A2'!N$28</f>
        <v>-94627.964976585121</v>
      </c>
      <c r="O23" s="297">
        <f>'A1'!O22*'A2'!O$28</f>
        <v>-97486.568935357864</v>
      </c>
      <c r="P23" s="297">
        <f>'A1'!P22*'A2'!P$28</f>
        <v>-102257.4946370695</v>
      </c>
      <c r="Q23" s="417">
        <f>'A1'!Q22*'A2'!Q$28</f>
        <v>-115176.43286736737</v>
      </c>
      <c r="R23" s="417">
        <f>'A1'!R22*'A2'!R$28</f>
        <v>-127820.57847530786</v>
      </c>
      <c r="S23" s="417">
        <f>'A1'!S22*'A2'!S$28</f>
        <v>-148526.02645245314</v>
      </c>
      <c r="T23" s="417">
        <f>'A1'!T22*'A2'!T$28</f>
        <v>-163654.75150675001</v>
      </c>
      <c r="U23" s="419">
        <f>'A1'!U22*'A2'!U$28</f>
        <v>-172999.18165770714</v>
      </c>
      <c r="V23" s="417">
        <f>'A1'!V22*'A2'!V$28</f>
        <v>-158543.25279605237</v>
      </c>
      <c r="W23" s="417">
        <f>'A1'!W22*'A2'!W$28</f>
        <v>-156460.30264794835</v>
      </c>
      <c r="X23" s="366">
        <f>'A1'!X22*'A2'!X$28</f>
        <v>-151070.65669176957</v>
      </c>
    </row>
    <row r="24" spans="1:24" ht="13.5" thickBot="1" x14ac:dyDescent="0.25">
      <c r="A24" s="65" t="e">
        <f>IF(COUNTBLANK(C24:IV24)=254,"odstr",IF(AND($A$1="TISK",SUM(#REF!)=0),"odstr","OK"))</f>
        <v>#REF!</v>
      </c>
      <c r="B24" s="42" t="s">
        <v>57</v>
      </c>
      <c r="C24" s="66"/>
      <c r="D24" s="88"/>
      <c r="E24" s="89" t="s">
        <v>237</v>
      </c>
      <c r="F24" s="89"/>
      <c r="G24" s="89"/>
      <c r="H24" s="90"/>
      <c r="I24" s="91"/>
      <c r="J24" s="298">
        <f>J16/J14</f>
        <v>3.6497804890112964E-2</v>
      </c>
      <c r="K24" s="298">
        <f t="shared" ref="K24:U24" si="2">K16/K14</f>
        <v>3.6107057990708326E-2</v>
      </c>
      <c r="L24" s="298">
        <f t="shared" si="2"/>
        <v>3.5380597530753108E-2</v>
      </c>
      <c r="M24" s="298">
        <f t="shared" si="2"/>
        <v>3.4431599323536587E-2</v>
      </c>
      <c r="N24" s="298">
        <f t="shared" si="2"/>
        <v>3.4387038786898395E-2</v>
      </c>
      <c r="O24" s="298">
        <f t="shared" si="2"/>
        <v>3.3716939689092125E-2</v>
      </c>
      <c r="P24" s="298">
        <f t="shared" si="2"/>
        <v>3.1987213606497145E-2</v>
      </c>
      <c r="Q24" s="420">
        <f t="shared" si="2"/>
        <v>3.3796505139661745E-2</v>
      </c>
      <c r="R24" s="420">
        <f t="shared" si="2"/>
        <v>3.912384926616249E-2</v>
      </c>
      <c r="S24" s="420">
        <f t="shared" si="2"/>
        <v>4.1407993835399483E-2</v>
      </c>
      <c r="T24" s="420">
        <f t="shared" si="2"/>
        <v>4.5000348273555063E-2</v>
      </c>
      <c r="U24" s="420">
        <f t="shared" si="2"/>
        <v>4.4600958790965262E-2</v>
      </c>
      <c r="V24" s="420">
        <f t="shared" ref="V24" si="3">V16/V14</f>
        <v>3.9412499849184504E-2</v>
      </c>
      <c r="W24" s="420">
        <f>W16/W14</f>
        <v>3.8864152826262925E-2</v>
      </c>
      <c r="X24" s="367">
        <f>X16/X14</f>
        <v>3.8805560144176396E-2</v>
      </c>
    </row>
    <row r="25" spans="1:24" ht="13.5" customHeight="1" x14ac:dyDescent="0.25">
      <c r="A25" s="65" t="str">
        <f>IF(COUNTBLANK(C25:IV25)=254,"odstr",IF(AND($A$1="TISK",SUM(J24:R24)=0),"odstr","OK"))</f>
        <v>OK</v>
      </c>
      <c r="B25" s="42" t="s">
        <v>57</v>
      </c>
      <c r="C25" s="96"/>
      <c r="D25" s="97"/>
      <c r="E25" s="98"/>
      <c r="F25" s="98"/>
      <c r="G25" s="98"/>
      <c r="H25" s="98"/>
      <c r="I25" s="97"/>
      <c r="J25" s="97"/>
      <c r="K25" s="97"/>
      <c r="L25" s="97"/>
      <c r="M25" s="97"/>
      <c r="N25" s="97"/>
      <c r="O25" s="97"/>
      <c r="P25" s="97"/>
      <c r="Q25" s="97"/>
      <c r="R25" s="482" t="s">
        <v>241</v>
      </c>
      <c r="S25" s="482"/>
      <c r="T25" s="482"/>
      <c r="U25" s="482"/>
      <c r="V25" s="482"/>
      <c r="W25" s="482"/>
      <c r="X25" s="482"/>
    </row>
    <row r="26" spans="1:24" ht="13.5" customHeight="1" thickBot="1" x14ac:dyDescent="0.3">
      <c r="A26" s="65"/>
      <c r="B26" s="42"/>
      <c r="C26" s="96"/>
      <c r="D26" s="444"/>
      <c r="E26" s="445"/>
      <c r="F26" s="445"/>
      <c r="G26" s="445"/>
      <c r="H26" s="445"/>
      <c r="I26" s="444"/>
      <c r="J26" s="444"/>
      <c r="K26" s="444"/>
      <c r="L26" s="444"/>
      <c r="M26" s="444"/>
      <c r="N26" s="444"/>
      <c r="O26" s="444"/>
      <c r="P26" s="444"/>
      <c r="Q26" s="444"/>
      <c r="R26" s="446"/>
      <c r="S26" s="446"/>
      <c r="T26" s="446"/>
      <c r="U26" s="446"/>
      <c r="V26" s="446"/>
      <c r="W26" s="446"/>
      <c r="X26" s="446"/>
    </row>
    <row r="27" spans="1:24" ht="13.5" customHeight="1" thickBot="1" x14ac:dyDescent="0.3">
      <c r="A27" s="65"/>
      <c r="B27" s="42"/>
      <c r="C27" s="96"/>
      <c r="D27" s="235"/>
      <c r="E27" s="478" t="s">
        <v>338</v>
      </c>
      <c r="F27" s="478"/>
      <c r="G27" s="478"/>
      <c r="H27" s="478"/>
      <c r="I27" s="478"/>
      <c r="J27" s="443">
        <v>1.4999999999999999E-2</v>
      </c>
      <c r="K27" s="442">
        <v>1.9E-2</v>
      </c>
      <c r="L27" s="442">
        <v>3.3000000000000002E-2</v>
      </c>
      <c r="M27" s="442">
        <v>1.4E-2</v>
      </c>
      <c r="N27" s="442">
        <v>4.0000000000000001E-3</v>
      </c>
      <c r="O27" s="442">
        <v>3.0000000000000001E-3</v>
      </c>
      <c r="P27" s="442">
        <v>7.0000000000000001E-3</v>
      </c>
      <c r="Q27" s="442">
        <v>2.5000000000000001E-2</v>
      </c>
      <c r="R27" s="442">
        <v>2.1000000000000001E-2</v>
      </c>
      <c r="S27" s="442">
        <v>2.8000000000000001E-2</v>
      </c>
      <c r="T27" s="442">
        <v>3.2000000000000001E-2</v>
      </c>
      <c r="U27" s="442">
        <v>3.7999999999999999E-2</v>
      </c>
      <c r="V27" s="442">
        <v>0.151</v>
      </c>
      <c r="W27" s="442">
        <v>0.107</v>
      </c>
      <c r="X27" s="442">
        <v>2.4E-2</v>
      </c>
    </row>
    <row r="28" spans="1:24" ht="13.5" x14ac:dyDescent="0.25">
      <c r="A28" s="65"/>
      <c r="B28" s="42"/>
      <c r="C28" s="96"/>
      <c r="D28" s="294"/>
      <c r="E28" s="295"/>
      <c r="F28" s="295"/>
      <c r="G28" s="295"/>
      <c r="H28" s="295"/>
      <c r="I28" s="294"/>
      <c r="J28" s="440">
        <f t="shared" ref="J28:S28" si="4">K28*(1+J27)</f>
        <v>1.1819125421487209</v>
      </c>
      <c r="K28" s="440">
        <f t="shared" si="4"/>
        <v>1.1644458543337153</v>
      </c>
      <c r="L28" s="440">
        <f t="shared" si="4"/>
        <v>1.1427339100429004</v>
      </c>
      <c r="M28" s="440">
        <f t="shared" si="4"/>
        <v>1.1062283737104555</v>
      </c>
      <c r="N28" s="440">
        <f t="shared" si="4"/>
        <v>1.0909550036592264</v>
      </c>
      <c r="O28" s="440">
        <f t="shared" si="4"/>
        <v>1.0866085693816996</v>
      </c>
      <c r="P28" s="440">
        <f t="shared" si="4"/>
        <v>1.0833584938999996</v>
      </c>
      <c r="Q28" s="440">
        <f t="shared" si="4"/>
        <v>1.0758276999999998</v>
      </c>
      <c r="R28" s="440">
        <f t="shared" si="4"/>
        <v>1.049588</v>
      </c>
      <c r="S28" s="440">
        <f t="shared" si="4"/>
        <v>1.028</v>
      </c>
      <c r="T28" s="441">
        <v>1</v>
      </c>
      <c r="U28" s="441">
        <f>T28/(1+U27)</f>
        <v>0.96339113680154143</v>
      </c>
      <c r="V28" s="441">
        <f>U28/(1+V27)</f>
        <v>0.83700359409343306</v>
      </c>
      <c r="W28" s="441">
        <f>V28/(1+W27)</f>
        <v>0.75610080767247789</v>
      </c>
      <c r="X28" s="441">
        <f>W28/(1+X27)</f>
        <v>0.73837969499265421</v>
      </c>
    </row>
    <row r="29" spans="1:24" ht="13.5" x14ac:dyDescent="0.25">
      <c r="A29" s="65"/>
      <c r="B29" s="42"/>
      <c r="C29" s="96"/>
      <c r="D29" s="294" t="str">
        <f>IF(D30="","","Komentáře:")</f>
        <v>Komentáře:</v>
      </c>
      <c r="E29" s="294"/>
      <c r="F29" s="294"/>
      <c r="G29" s="294"/>
      <c r="H29" s="295"/>
      <c r="I29" s="294"/>
      <c r="J29" s="440"/>
      <c r="K29" s="440"/>
      <c r="L29" s="440"/>
      <c r="M29" s="440"/>
      <c r="N29" s="440"/>
      <c r="O29" s="440"/>
      <c r="P29" s="440"/>
      <c r="Q29" s="440"/>
      <c r="R29" s="440"/>
      <c r="S29" s="440"/>
      <c r="T29" s="441"/>
      <c r="U29" s="441"/>
      <c r="V29" s="441"/>
      <c r="W29" s="441"/>
      <c r="X29" s="441"/>
    </row>
    <row r="30" spans="1:24" ht="12.75" customHeight="1" x14ac:dyDescent="0.2">
      <c r="A30" s="65" t="s">
        <v>50</v>
      </c>
      <c r="B30" s="65" t="s">
        <v>58</v>
      </c>
      <c r="D30" s="100" t="s">
        <v>16</v>
      </c>
      <c r="E30" s="447" t="str">
        <f>Komentáře!C5</f>
        <v>Celkové výdaje na vzdělávání a školské služby - Oddíl 31 a 32 odvětvového třídění rozpočtové skladby po konsolidaci na úrovni územních rozpočtů a státního rozpočtu.</v>
      </c>
      <c r="F30" s="447"/>
      <c r="G30" s="447"/>
      <c r="H30" s="447"/>
      <c r="I30" s="447"/>
      <c r="J30" s="447"/>
      <c r="K30" s="447"/>
      <c r="L30" s="447"/>
      <c r="M30" s="447"/>
      <c r="N30" s="447"/>
      <c r="O30" s="447"/>
      <c r="P30" s="447"/>
      <c r="Q30" s="447"/>
      <c r="R30" s="447"/>
      <c r="S30" s="301" t="str">
        <f>IF(KNIHOVNA!H4=""," ","")</f>
        <v/>
      </c>
      <c r="T30" s="309"/>
      <c r="U30" s="309"/>
      <c r="V30" s="426"/>
      <c r="W30" s="309"/>
      <c r="X30" s="309"/>
    </row>
    <row r="31" spans="1:24" ht="24.6" customHeight="1" x14ac:dyDescent="0.2">
      <c r="A31" s="65" t="str">
        <f>IF(COUNTBLANK(D30:E30)=2,"odstr","OK")</f>
        <v>OK</v>
      </c>
      <c r="B31" s="65"/>
      <c r="D31" s="100" t="s">
        <v>17</v>
      </c>
      <c r="E31" s="447" t="str">
        <f>CONCATENATE(Komentáře!C5," ",Komentáře!C6)</f>
        <v xml:space="preserve">Celkové výdaje na vzdělávání a školské služby - Oddíl 31 a 32 odvětvového třídění rozpočtové skladby po konsolidaci na úrovni územních rozpočtů a státního rozpočtu. Konsolidovány položky rozpočtové skladby: na úrovni územních rozpočtů - 5321, 5323, 5325, 5329, 5342, 5344, 5345, 5347, 5349, 5366, 5367, 5368, 5369, 5641, 5642, 5643, 5649, 6341, 6342, 6345, 6349, 6441, 6442, 6443, 6449; </v>
      </c>
      <c r="F31" s="447"/>
      <c r="G31" s="447"/>
      <c r="H31" s="447"/>
      <c r="I31" s="447"/>
      <c r="J31" s="447"/>
      <c r="K31" s="447"/>
      <c r="L31" s="447"/>
      <c r="M31" s="447"/>
      <c r="N31" s="447"/>
      <c r="O31" s="447"/>
      <c r="P31" s="447"/>
      <c r="Q31" s="447"/>
      <c r="R31" s="447"/>
      <c r="S31" s="447"/>
      <c r="T31" s="309"/>
      <c r="U31" s="309"/>
      <c r="V31" s="309"/>
      <c r="W31" s="309"/>
      <c r="X31" s="309"/>
    </row>
    <row r="32" spans="1:24" ht="25.15" customHeight="1" x14ac:dyDescent="0.2">
      <c r="A32" s="65" t="str">
        <f>IF(COUNTBLANK(D31:E31)=2,"odstr","OK")</f>
        <v>OK</v>
      </c>
      <c r="B32" s="65"/>
      <c r="D32" s="100" t="s">
        <v>18</v>
      </c>
      <c r="E32" s="447" t="str">
        <f>CONCATENATE(Komentáře!C5," ",Komentáře!C7)</f>
        <v>Celkové výdaje na vzdělávání a školské služby - Oddíl 31 a 32 odvětvového třídění rozpočtové skladby po konsolidaci na úrovni územních rozpočtů a státního rozpočtu. Konsolidovány položky rozpočtové skladby: na úrovni státního rozpočtu - 5321, 5323, 5329, 5342, 5345, 5346, 5349, 6341, 6342, 6343, 6344, 6345, 6349, 6361, 6362 a podseskupení položek 64xx.</v>
      </c>
      <c r="F32" s="447"/>
      <c r="G32" s="447"/>
      <c r="H32" s="447"/>
      <c r="I32" s="447"/>
      <c r="J32" s="447"/>
      <c r="K32" s="447"/>
      <c r="L32" s="447"/>
      <c r="M32" s="447"/>
      <c r="N32" s="447"/>
      <c r="O32" s="447"/>
      <c r="P32" s="447"/>
      <c r="Q32" s="447"/>
      <c r="R32" s="447"/>
      <c r="S32" s="447"/>
      <c r="T32" s="309"/>
      <c r="U32" s="309"/>
      <c r="V32" s="309"/>
      <c r="W32" s="309"/>
      <c r="X32" s="309"/>
    </row>
    <row r="33" spans="1:24" ht="37.5" customHeight="1" x14ac:dyDescent="0.2">
      <c r="A33" s="65" t="str">
        <f>IF(COUNTBLANK(D32:E32)=2,"odstr","OK")</f>
        <v>OK</v>
      </c>
      <c r="B33" s="65"/>
      <c r="D33" s="100"/>
      <c r="E33" s="447"/>
      <c r="F33" s="447"/>
      <c r="G33" s="447"/>
      <c r="H33" s="447"/>
      <c r="I33" s="447"/>
      <c r="J33" s="447"/>
      <c r="K33" s="447"/>
      <c r="L33" s="447"/>
      <c r="M33" s="447"/>
      <c r="N33" s="447"/>
      <c r="O33" s="447"/>
      <c r="P33" s="447"/>
      <c r="Q33" s="447"/>
      <c r="R33" s="447"/>
      <c r="S33" s="447"/>
      <c r="T33" s="309"/>
      <c r="U33" s="309"/>
      <c r="V33" s="309"/>
      <c r="W33" s="309"/>
      <c r="X33" s="309"/>
    </row>
    <row r="34" spans="1:24" x14ac:dyDescent="0.2">
      <c r="A34" s="65" t="s">
        <v>58</v>
      </c>
      <c r="B34" s="65"/>
    </row>
    <row r="35" spans="1:24" x14ac:dyDescent="0.2">
      <c r="A35" s="65"/>
      <c r="B35" s="65"/>
      <c r="S35" s="338"/>
      <c r="T35" s="338"/>
    </row>
    <row r="36" spans="1:24" x14ac:dyDescent="0.2">
      <c r="A36" s="65"/>
      <c r="B36" s="65"/>
    </row>
    <row r="37" spans="1:24" x14ac:dyDescent="0.2">
      <c r="A37" s="65"/>
      <c r="B37" s="65"/>
    </row>
    <row r="38" spans="1:24" x14ac:dyDescent="0.2">
      <c r="A38" s="65"/>
      <c r="B38" s="65"/>
    </row>
    <row r="39" spans="1:24" x14ac:dyDescent="0.2">
      <c r="A39" s="65"/>
      <c r="B39" s="65"/>
    </row>
    <row r="40" spans="1:24" x14ac:dyDescent="0.2">
      <c r="A40" s="65"/>
      <c r="B40" s="65"/>
    </row>
    <row r="41" spans="1:24" x14ac:dyDescent="0.2">
      <c r="A41" s="65"/>
      <c r="B41" s="65"/>
    </row>
    <row r="42" spans="1:24" x14ac:dyDescent="0.2">
      <c r="A42" s="65"/>
      <c r="B42" s="65"/>
    </row>
    <row r="43" spans="1:24" x14ac:dyDescent="0.2">
      <c r="A43" s="65"/>
      <c r="B43" s="65"/>
    </row>
    <row r="44" spans="1:24" x14ac:dyDescent="0.2">
      <c r="A44" s="65"/>
      <c r="B44" s="65"/>
    </row>
    <row r="45" spans="1:24" x14ac:dyDescent="0.2">
      <c r="A45" s="65"/>
      <c r="B45" s="65"/>
    </row>
    <row r="46" spans="1:24" x14ac:dyDescent="0.2">
      <c r="A46" s="65"/>
      <c r="B46" s="65"/>
    </row>
    <row r="47" spans="1:24" x14ac:dyDescent="0.2">
      <c r="A47" s="65"/>
      <c r="B47" s="65"/>
    </row>
    <row r="48" spans="1:24" x14ac:dyDescent="0.2">
      <c r="A48" s="65"/>
      <c r="B48" s="65"/>
    </row>
    <row r="49" spans="1:2" x14ac:dyDescent="0.2">
      <c r="A49" s="65"/>
      <c r="B49" s="65"/>
    </row>
    <row r="50" spans="1:2" x14ac:dyDescent="0.2">
      <c r="A50" s="65"/>
      <c r="B50" s="65"/>
    </row>
    <row r="51" spans="1:2" x14ac:dyDescent="0.2">
      <c r="A51" s="65"/>
      <c r="B51" s="65"/>
    </row>
    <row r="52" spans="1:2" x14ac:dyDescent="0.2">
      <c r="A52" s="65"/>
      <c r="B52" s="65"/>
    </row>
    <row r="53" spans="1:2" x14ac:dyDescent="0.2">
      <c r="A53" s="65"/>
      <c r="B53" s="65"/>
    </row>
    <row r="54" spans="1:2" x14ac:dyDescent="0.2">
      <c r="A54" s="65"/>
      <c r="B54" s="65"/>
    </row>
    <row r="55" spans="1:2" x14ac:dyDescent="0.2">
      <c r="A55" s="65"/>
      <c r="B55" s="65"/>
    </row>
    <row r="56" spans="1:2" x14ac:dyDescent="0.2">
      <c r="A56" s="65"/>
      <c r="B56" s="65"/>
    </row>
    <row r="57" spans="1:2" x14ac:dyDescent="0.2">
      <c r="A57" s="65"/>
      <c r="B57" s="65"/>
    </row>
    <row r="58" spans="1:2" x14ac:dyDescent="0.2">
      <c r="A58" s="65"/>
      <c r="B58" s="65"/>
    </row>
    <row r="59" spans="1:2" x14ac:dyDescent="0.2">
      <c r="A59" s="65"/>
      <c r="B59" s="65"/>
    </row>
    <row r="60" spans="1:2" x14ac:dyDescent="0.2">
      <c r="A60" s="65"/>
      <c r="B60" s="65"/>
    </row>
    <row r="61" spans="1:2" x14ac:dyDescent="0.2">
      <c r="A61" s="65"/>
      <c r="B61" s="65"/>
    </row>
    <row r="62" spans="1:2" x14ac:dyDescent="0.2">
      <c r="A62" s="65"/>
      <c r="B62" s="65"/>
    </row>
    <row r="63" spans="1:2" x14ac:dyDescent="0.2">
      <c r="A63" s="65"/>
      <c r="B63" s="65"/>
    </row>
    <row r="64" spans="1:2" x14ac:dyDescent="0.2">
      <c r="A64" s="65"/>
      <c r="B64" s="65"/>
    </row>
    <row r="65" spans="1:2" x14ac:dyDescent="0.2">
      <c r="A65" s="65"/>
      <c r="B65" s="65"/>
    </row>
    <row r="66" spans="1:2" x14ac:dyDescent="0.2">
      <c r="A66" s="65"/>
      <c r="B66" s="65"/>
    </row>
    <row r="67" spans="1:2" x14ac:dyDescent="0.2">
      <c r="A67" s="65"/>
      <c r="B67" s="65"/>
    </row>
    <row r="68" spans="1:2" x14ac:dyDescent="0.2">
      <c r="A68" s="65"/>
      <c r="B68" s="65"/>
    </row>
    <row r="69" spans="1:2" x14ac:dyDescent="0.2">
      <c r="A69" s="65"/>
      <c r="B69" s="65"/>
    </row>
    <row r="70" spans="1:2" x14ac:dyDescent="0.2">
      <c r="A70" s="65"/>
      <c r="B70" s="65"/>
    </row>
    <row r="71" spans="1:2" x14ac:dyDescent="0.2">
      <c r="A71" s="65"/>
      <c r="B71" s="65"/>
    </row>
    <row r="72" spans="1:2" x14ac:dyDescent="0.2">
      <c r="A72" s="65"/>
      <c r="B72" s="65"/>
    </row>
    <row r="73" spans="1:2" x14ac:dyDescent="0.2">
      <c r="A73" s="65"/>
      <c r="B73" s="65"/>
    </row>
    <row r="74" spans="1:2" x14ac:dyDescent="0.2">
      <c r="A74" s="65"/>
      <c r="B74" s="65"/>
    </row>
    <row r="75" spans="1:2" x14ac:dyDescent="0.2">
      <c r="A75" s="65"/>
      <c r="B75" s="65"/>
    </row>
    <row r="76" spans="1:2" x14ac:dyDescent="0.2">
      <c r="A76" s="65"/>
      <c r="B76" s="65"/>
    </row>
    <row r="77" spans="1:2" x14ac:dyDescent="0.2">
      <c r="A77" s="65"/>
      <c r="B77" s="65"/>
    </row>
    <row r="78" spans="1:2" x14ac:dyDescent="0.2">
      <c r="A78" s="65"/>
      <c r="B78" s="65"/>
    </row>
    <row r="79" spans="1:2" x14ac:dyDescent="0.2">
      <c r="A79" s="65"/>
      <c r="B79" s="65"/>
    </row>
    <row r="80" spans="1:2" x14ac:dyDescent="0.2">
      <c r="A80" s="65"/>
      <c r="B80" s="65"/>
    </row>
    <row r="81" spans="1:2" x14ac:dyDescent="0.2">
      <c r="A81" s="65"/>
      <c r="B81" s="65"/>
    </row>
    <row r="82" spans="1:2" x14ac:dyDescent="0.2">
      <c r="A82" s="65"/>
      <c r="B82" s="65"/>
    </row>
    <row r="83" spans="1:2" x14ac:dyDescent="0.2">
      <c r="A83" s="65"/>
      <c r="B83" s="65"/>
    </row>
    <row r="84" spans="1:2" x14ac:dyDescent="0.2">
      <c r="A84" s="65"/>
      <c r="B84" s="65"/>
    </row>
    <row r="85" spans="1:2" x14ac:dyDescent="0.2">
      <c r="A85" s="65"/>
      <c r="B85" s="65"/>
    </row>
    <row r="86" spans="1:2" x14ac:dyDescent="0.2">
      <c r="A86" s="65"/>
      <c r="B86" s="65"/>
    </row>
    <row r="87" spans="1:2" x14ac:dyDescent="0.2">
      <c r="A87" s="65"/>
      <c r="B87" s="65"/>
    </row>
    <row r="88" spans="1:2" x14ac:dyDescent="0.2">
      <c r="A88" s="65"/>
      <c r="B88" s="65"/>
    </row>
    <row r="89" spans="1:2" x14ac:dyDescent="0.2">
      <c r="A89" s="65"/>
      <c r="B89" s="65"/>
    </row>
    <row r="90" spans="1:2" x14ac:dyDescent="0.2">
      <c r="A90" s="65"/>
      <c r="B90" s="65"/>
    </row>
    <row r="91" spans="1:2" x14ac:dyDescent="0.2">
      <c r="A91" s="65"/>
      <c r="B91" s="65"/>
    </row>
    <row r="92" spans="1:2" x14ac:dyDescent="0.2">
      <c r="A92" s="65"/>
      <c r="B92" s="65"/>
    </row>
    <row r="93" spans="1:2" x14ac:dyDescent="0.2">
      <c r="A93" s="65"/>
      <c r="B93" s="65"/>
    </row>
    <row r="94" spans="1:2" x14ac:dyDescent="0.2">
      <c r="A94" s="65"/>
      <c r="B94" s="65"/>
    </row>
    <row r="95" spans="1:2" x14ac:dyDescent="0.2">
      <c r="A95" s="65"/>
      <c r="B95" s="65"/>
    </row>
    <row r="96" spans="1:2" x14ac:dyDescent="0.2">
      <c r="A96" s="65"/>
      <c r="B96" s="65"/>
    </row>
    <row r="97" spans="1:2" x14ac:dyDescent="0.2">
      <c r="A97" s="65"/>
      <c r="B97" s="65"/>
    </row>
    <row r="98" spans="1:2" x14ac:dyDescent="0.2">
      <c r="A98" s="65"/>
      <c r="B98" s="65"/>
    </row>
    <row r="99" spans="1:2" x14ac:dyDescent="0.2">
      <c r="A99" s="65"/>
      <c r="B99" s="65"/>
    </row>
    <row r="100" spans="1:2" x14ac:dyDescent="0.2">
      <c r="A100" s="65"/>
      <c r="B100" s="65"/>
    </row>
    <row r="101" spans="1:2" x14ac:dyDescent="0.2">
      <c r="A101" s="65"/>
      <c r="B101" s="65"/>
    </row>
    <row r="102" spans="1:2" x14ac:dyDescent="0.2">
      <c r="A102" s="65"/>
      <c r="B102" s="65"/>
    </row>
    <row r="103" spans="1:2" x14ac:dyDescent="0.2">
      <c r="A103" s="65"/>
      <c r="B103" s="65"/>
    </row>
    <row r="104" spans="1:2" x14ac:dyDescent="0.2">
      <c r="A104" s="65"/>
      <c r="B104" s="65"/>
    </row>
    <row r="105" spans="1:2" x14ac:dyDescent="0.2">
      <c r="A105" s="65"/>
      <c r="B105" s="65"/>
    </row>
    <row r="106" spans="1:2" x14ac:dyDescent="0.2">
      <c r="A106" s="65"/>
      <c r="B106" s="65"/>
    </row>
    <row r="107" spans="1:2" x14ac:dyDescent="0.2">
      <c r="A107" s="65"/>
      <c r="B107" s="65"/>
    </row>
    <row r="108" spans="1:2" x14ac:dyDescent="0.2">
      <c r="A108" s="65"/>
      <c r="B108" s="65"/>
    </row>
    <row r="109" spans="1:2" x14ac:dyDescent="0.2">
      <c r="A109" s="65"/>
      <c r="B109" s="65"/>
    </row>
    <row r="110" spans="1:2" x14ac:dyDescent="0.2">
      <c r="A110" s="65"/>
      <c r="B110" s="65"/>
    </row>
    <row r="111" spans="1:2" x14ac:dyDescent="0.2">
      <c r="A111" s="65"/>
      <c r="B111" s="65"/>
    </row>
    <row r="112" spans="1:2" x14ac:dyDescent="0.2">
      <c r="A112" s="65"/>
      <c r="B112" s="65"/>
    </row>
    <row r="113" spans="1:2" x14ac:dyDescent="0.2">
      <c r="A113" s="65"/>
      <c r="B113" s="65"/>
    </row>
    <row r="114" spans="1:2" x14ac:dyDescent="0.2">
      <c r="A114" s="65"/>
      <c r="B114" s="65"/>
    </row>
    <row r="115" spans="1:2" x14ac:dyDescent="0.2">
      <c r="A115" s="65"/>
      <c r="B115" s="65"/>
    </row>
    <row r="116" spans="1:2" x14ac:dyDescent="0.2">
      <c r="A116" s="65"/>
      <c r="B116" s="65"/>
    </row>
    <row r="117" spans="1:2" x14ac:dyDescent="0.2">
      <c r="A117" s="65"/>
      <c r="B117" s="65"/>
    </row>
    <row r="118" spans="1:2" x14ac:dyDescent="0.2">
      <c r="A118" s="65"/>
      <c r="B118" s="65"/>
    </row>
    <row r="119" spans="1:2" x14ac:dyDescent="0.2">
      <c r="A119" s="65"/>
      <c r="B119" s="65"/>
    </row>
    <row r="120" spans="1:2" x14ac:dyDescent="0.2">
      <c r="A120" s="65"/>
      <c r="B120" s="65"/>
    </row>
    <row r="121" spans="1:2" x14ac:dyDescent="0.2">
      <c r="A121" s="65"/>
      <c r="B121" s="65"/>
    </row>
    <row r="122" spans="1:2" x14ac:dyDescent="0.2">
      <c r="A122" s="65"/>
      <c r="B122" s="65"/>
    </row>
    <row r="123" spans="1:2" x14ac:dyDescent="0.2">
      <c r="A123" s="65"/>
      <c r="B123" s="65"/>
    </row>
    <row r="124" spans="1:2" x14ac:dyDescent="0.2">
      <c r="A124" s="65"/>
      <c r="B124" s="65"/>
    </row>
    <row r="125" spans="1:2" x14ac:dyDescent="0.2">
      <c r="A125" s="65"/>
      <c r="B125" s="65"/>
    </row>
    <row r="126" spans="1:2" x14ac:dyDescent="0.2">
      <c r="A126" s="65"/>
      <c r="B126" s="65"/>
    </row>
    <row r="127" spans="1:2" x14ac:dyDescent="0.2">
      <c r="A127" s="65"/>
      <c r="B127" s="65"/>
    </row>
    <row r="128" spans="1:2" x14ac:dyDescent="0.2">
      <c r="A128" s="65"/>
      <c r="B128" s="65"/>
    </row>
    <row r="129" spans="1:2" x14ac:dyDescent="0.2">
      <c r="A129" s="65"/>
      <c r="B129" s="65"/>
    </row>
    <row r="130" spans="1:2" x14ac:dyDescent="0.2">
      <c r="A130" s="65"/>
      <c r="B130" s="65"/>
    </row>
    <row r="131" spans="1:2" x14ac:dyDescent="0.2">
      <c r="A131" s="65"/>
      <c r="B131" s="65"/>
    </row>
    <row r="132" spans="1:2" x14ac:dyDescent="0.2">
      <c r="A132" s="65"/>
      <c r="B132" s="65"/>
    </row>
    <row r="133" spans="1:2" x14ac:dyDescent="0.2">
      <c r="A133" s="65"/>
      <c r="B133" s="65"/>
    </row>
    <row r="134" spans="1:2" x14ac:dyDescent="0.2">
      <c r="A134" s="65"/>
      <c r="B134" s="65"/>
    </row>
    <row r="135" spans="1:2" x14ac:dyDescent="0.2">
      <c r="A135" s="65"/>
      <c r="B135" s="65"/>
    </row>
    <row r="136" spans="1:2" x14ac:dyDescent="0.2">
      <c r="A136" s="65"/>
      <c r="B136" s="65"/>
    </row>
    <row r="137" spans="1:2" x14ac:dyDescent="0.2">
      <c r="A137" s="65"/>
      <c r="B137" s="65"/>
    </row>
    <row r="138" spans="1:2" x14ac:dyDescent="0.2">
      <c r="A138" s="65"/>
      <c r="B138" s="65"/>
    </row>
    <row r="139" spans="1:2" x14ac:dyDescent="0.2">
      <c r="A139" s="65"/>
      <c r="B139" s="65"/>
    </row>
    <row r="140" spans="1:2" x14ac:dyDescent="0.2">
      <c r="A140" s="65"/>
      <c r="B140" s="65"/>
    </row>
    <row r="141" spans="1:2" x14ac:dyDescent="0.2">
      <c r="A141" s="65"/>
      <c r="B141" s="65"/>
    </row>
    <row r="142" spans="1:2" x14ac:dyDescent="0.2">
      <c r="A142" s="65"/>
      <c r="B142" s="65"/>
    </row>
    <row r="143" spans="1:2" x14ac:dyDescent="0.2">
      <c r="A143" s="65"/>
      <c r="B143" s="65"/>
    </row>
    <row r="144" spans="1:2" x14ac:dyDescent="0.2">
      <c r="A144" s="65"/>
      <c r="B144" s="65"/>
    </row>
    <row r="145" spans="1:2" x14ac:dyDescent="0.2">
      <c r="A145" s="65"/>
      <c r="B145" s="65"/>
    </row>
    <row r="146" spans="1:2" x14ac:dyDescent="0.2">
      <c r="A146" s="65"/>
      <c r="B146" s="65"/>
    </row>
    <row r="147" spans="1:2" x14ac:dyDescent="0.2">
      <c r="A147" s="65"/>
      <c r="B147" s="65"/>
    </row>
    <row r="148" spans="1:2" x14ac:dyDescent="0.2">
      <c r="A148" s="65"/>
      <c r="B148" s="65"/>
    </row>
    <row r="149" spans="1:2" x14ac:dyDescent="0.2">
      <c r="A149" s="65"/>
      <c r="B149" s="65"/>
    </row>
    <row r="150" spans="1:2" x14ac:dyDescent="0.2">
      <c r="A150" s="65"/>
      <c r="B150" s="65"/>
    </row>
    <row r="151" spans="1:2" x14ac:dyDescent="0.2">
      <c r="A151" s="65"/>
      <c r="B151" s="65"/>
    </row>
    <row r="152" spans="1:2" x14ac:dyDescent="0.2">
      <c r="A152" s="65"/>
      <c r="B152" s="65"/>
    </row>
    <row r="153" spans="1:2" x14ac:dyDescent="0.2">
      <c r="A153" s="65"/>
      <c r="B153" s="65"/>
    </row>
    <row r="154" spans="1:2" x14ac:dyDescent="0.2">
      <c r="A154" s="65"/>
      <c r="B154" s="65"/>
    </row>
    <row r="155" spans="1:2" x14ac:dyDescent="0.2">
      <c r="A155" s="65"/>
      <c r="B155" s="65"/>
    </row>
    <row r="156" spans="1:2" x14ac:dyDescent="0.2">
      <c r="A156" s="65"/>
      <c r="B156" s="65"/>
    </row>
    <row r="157" spans="1:2" x14ac:dyDescent="0.2">
      <c r="A157" s="65"/>
      <c r="B157" s="65"/>
    </row>
    <row r="158" spans="1:2" x14ac:dyDescent="0.2">
      <c r="A158" s="65"/>
      <c r="B158" s="65"/>
    </row>
    <row r="159" spans="1:2" x14ac:dyDescent="0.2">
      <c r="A159" s="65"/>
      <c r="B159" s="65"/>
    </row>
    <row r="160" spans="1:2" x14ac:dyDescent="0.2">
      <c r="A160" s="65"/>
      <c r="B160" s="65"/>
    </row>
    <row r="161" spans="1:2" x14ac:dyDescent="0.2">
      <c r="A161" s="65"/>
      <c r="B161" s="65"/>
    </row>
    <row r="162" spans="1:2" x14ac:dyDescent="0.2">
      <c r="A162" s="65"/>
      <c r="B162" s="65"/>
    </row>
    <row r="163" spans="1:2" x14ac:dyDescent="0.2">
      <c r="A163" s="65"/>
      <c r="B163" s="65"/>
    </row>
    <row r="164" spans="1:2" x14ac:dyDescent="0.2">
      <c r="A164" s="65"/>
      <c r="B164" s="65"/>
    </row>
    <row r="165" spans="1:2" x14ac:dyDescent="0.2">
      <c r="A165" s="65"/>
      <c r="B165" s="65"/>
    </row>
    <row r="166" spans="1:2" x14ac:dyDescent="0.2">
      <c r="A166" s="65"/>
      <c r="B166" s="65"/>
    </row>
    <row r="167" spans="1:2" x14ac:dyDescent="0.2">
      <c r="A167" s="65"/>
      <c r="B167" s="65"/>
    </row>
    <row r="168" spans="1:2" x14ac:dyDescent="0.2">
      <c r="A168" s="65"/>
      <c r="B168" s="65"/>
    </row>
    <row r="169" spans="1:2" x14ac:dyDescent="0.2">
      <c r="A169" s="65"/>
      <c r="B169" s="65"/>
    </row>
    <row r="170" spans="1:2" x14ac:dyDescent="0.2">
      <c r="A170" s="65"/>
      <c r="B170" s="65"/>
    </row>
    <row r="171" spans="1:2" x14ac:dyDescent="0.2">
      <c r="A171" s="65"/>
      <c r="B171" s="65"/>
    </row>
    <row r="172" spans="1:2" x14ac:dyDescent="0.2">
      <c r="A172" s="65"/>
      <c r="B172" s="65"/>
    </row>
    <row r="173" spans="1:2" x14ac:dyDescent="0.2">
      <c r="A173" s="65"/>
      <c r="B173" s="65"/>
    </row>
    <row r="174" spans="1:2" x14ac:dyDescent="0.2">
      <c r="A174" s="65"/>
      <c r="B174" s="65"/>
    </row>
    <row r="175" spans="1:2" x14ac:dyDescent="0.2">
      <c r="A175" s="65"/>
      <c r="B175" s="65"/>
    </row>
    <row r="176" spans="1:2" x14ac:dyDescent="0.2">
      <c r="A176" s="65"/>
      <c r="B176" s="65"/>
    </row>
    <row r="177" spans="1:2" x14ac:dyDescent="0.2">
      <c r="A177" s="65"/>
      <c r="B177" s="65"/>
    </row>
    <row r="178" spans="1:2" x14ac:dyDescent="0.2">
      <c r="A178" s="65"/>
      <c r="B178" s="65"/>
    </row>
    <row r="179" spans="1:2" x14ac:dyDescent="0.2">
      <c r="A179" s="65"/>
      <c r="B179" s="65"/>
    </row>
    <row r="180" spans="1:2" x14ac:dyDescent="0.2">
      <c r="A180" s="65"/>
      <c r="B180" s="65"/>
    </row>
    <row r="181" spans="1:2" x14ac:dyDescent="0.2">
      <c r="A181" s="65"/>
      <c r="B181" s="65"/>
    </row>
    <row r="182" spans="1:2" x14ac:dyDescent="0.2">
      <c r="A182" s="65"/>
      <c r="B182" s="65"/>
    </row>
    <row r="183" spans="1:2" x14ac:dyDescent="0.2">
      <c r="A183" s="65"/>
      <c r="B183" s="65"/>
    </row>
    <row r="184" spans="1:2" x14ac:dyDescent="0.2">
      <c r="A184" s="65"/>
      <c r="B184" s="65"/>
    </row>
    <row r="185" spans="1:2" x14ac:dyDescent="0.2">
      <c r="A185" s="65"/>
      <c r="B185" s="65"/>
    </row>
    <row r="186" spans="1:2" x14ac:dyDescent="0.2">
      <c r="A186" s="65"/>
      <c r="B186" s="65"/>
    </row>
    <row r="187" spans="1:2" x14ac:dyDescent="0.2">
      <c r="A187" s="65"/>
      <c r="B187" s="65"/>
    </row>
    <row r="188" spans="1:2" x14ac:dyDescent="0.2">
      <c r="A188" s="65"/>
      <c r="B188" s="65"/>
    </row>
    <row r="189" spans="1:2" x14ac:dyDescent="0.2">
      <c r="A189" s="65"/>
      <c r="B189" s="65"/>
    </row>
    <row r="190" spans="1:2" x14ac:dyDescent="0.2">
      <c r="A190" s="65"/>
      <c r="B190" s="65"/>
    </row>
    <row r="191" spans="1:2" x14ac:dyDescent="0.2">
      <c r="A191" s="65"/>
      <c r="B191" s="65"/>
    </row>
    <row r="192" spans="1:2" x14ac:dyDescent="0.2">
      <c r="A192" s="65"/>
      <c r="B192" s="65"/>
    </row>
    <row r="193" spans="1:2" x14ac:dyDescent="0.2">
      <c r="A193" s="65"/>
      <c r="B193" s="65"/>
    </row>
    <row r="194" spans="1:2" x14ac:dyDescent="0.2">
      <c r="A194" s="65"/>
      <c r="B194" s="65"/>
    </row>
    <row r="195" spans="1:2" x14ac:dyDescent="0.2">
      <c r="A195" s="65"/>
      <c r="B195" s="65"/>
    </row>
    <row r="196" spans="1:2" x14ac:dyDescent="0.2">
      <c r="A196" s="65"/>
      <c r="B196" s="65"/>
    </row>
    <row r="197" spans="1:2" x14ac:dyDescent="0.2">
      <c r="A197" s="65"/>
      <c r="B197" s="65"/>
    </row>
    <row r="198" spans="1:2" x14ac:dyDescent="0.2">
      <c r="A198" s="65"/>
      <c r="B198" s="65"/>
    </row>
    <row r="199" spans="1:2" x14ac:dyDescent="0.2">
      <c r="A199" s="65"/>
      <c r="B199" s="65"/>
    </row>
    <row r="200" spans="1:2" x14ac:dyDescent="0.2">
      <c r="A200" s="65"/>
      <c r="B200" s="65"/>
    </row>
    <row r="201" spans="1:2" x14ac:dyDescent="0.2">
      <c r="A201" s="65"/>
      <c r="B201" s="65"/>
    </row>
    <row r="202" spans="1:2" x14ac:dyDescent="0.2">
      <c r="A202" s="65"/>
      <c r="B202" s="65"/>
    </row>
    <row r="203" spans="1:2" x14ac:dyDescent="0.2">
      <c r="A203" s="65"/>
      <c r="B203" s="65"/>
    </row>
    <row r="204" spans="1:2" x14ac:dyDescent="0.2">
      <c r="A204" s="65"/>
      <c r="B204" s="65"/>
    </row>
    <row r="205" spans="1:2" x14ac:dyDescent="0.2">
      <c r="A205" s="65"/>
      <c r="B205" s="65"/>
    </row>
  </sheetData>
  <mergeCells count="23">
    <mergeCell ref="X9:X13"/>
    <mergeCell ref="R25:X25"/>
    <mergeCell ref="W9:W13"/>
    <mergeCell ref="E33:S33"/>
    <mergeCell ref="S9:S13"/>
    <mergeCell ref="E30:R30"/>
    <mergeCell ref="D9:I13"/>
    <mergeCell ref="E17:E23"/>
    <mergeCell ref="O9:O13"/>
    <mergeCell ref="N9:N13"/>
    <mergeCell ref="M9:M13"/>
    <mergeCell ref="L9:L13"/>
    <mergeCell ref="K9:K13"/>
    <mergeCell ref="R9:R13"/>
    <mergeCell ref="J9:J13"/>
    <mergeCell ref="Q9:Q13"/>
    <mergeCell ref="P9:P13"/>
    <mergeCell ref="E31:S31"/>
    <mergeCell ref="U9:U13"/>
    <mergeCell ref="V9:V13"/>
    <mergeCell ref="E32:S32"/>
    <mergeCell ref="T9:T13"/>
    <mergeCell ref="E27:I27"/>
  </mergeCells>
  <phoneticPr fontId="0" type="noConversion"/>
  <conditionalFormatting sqref="A2:A22 B16:B22 A23:B24 B25:B29 A25:A33">
    <cfRule type="cellIs" dxfId="44" priority="8" stopIfTrue="1" operator="equal">
      <formula>"odstr"</formula>
    </cfRule>
  </conditionalFormatting>
  <conditionalFormatting sqref="B1">
    <cfRule type="cellIs" dxfId="43" priority="10" stopIfTrue="1" operator="equal">
      <formula>"FUNKCE"</formula>
    </cfRule>
    <cfRule type="cellIs" dxfId="42" priority="11" stopIfTrue="1" operator="equal">
      <formula>"ZOBAT"</formula>
    </cfRule>
  </conditionalFormatting>
  <conditionalFormatting sqref="B4">
    <cfRule type="expression" dxfId="41" priority="12" stopIfTrue="1">
      <formula>COUNTIF(Datova_oblast,"")-$B$5&gt;0</formula>
    </cfRule>
  </conditionalFormatting>
  <conditionalFormatting sqref="C1:E1">
    <cfRule type="cellIs" dxfId="40" priority="7" stopIfTrue="1" operator="equal">
      <formula>"nezadána"</formula>
    </cfRule>
  </conditionalFormatting>
  <conditionalFormatting sqref="F1:I1 R1">
    <cfRule type="cellIs" dxfId="39" priority="9" stopIfTrue="1" operator="notEqual">
      <formula>""</formula>
    </cfRule>
  </conditionalFormatting>
  <conditionalFormatting sqref="G3">
    <cfRule type="expression" dxfId="38" priority="6" stopIfTrue="1">
      <formula>D1=" ?"</formula>
    </cfRule>
  </conditionalFormatting>
  <conditionalFormatting sqref="G8">
    <cfRule type="expression" dxfId="37" priority="4" stopIfTrue="1">
      <formula>S8=" "</formula>
    </cfRule>
  </conditionalFormatting>
  <conditionalFormatting sqref="R25:R26">
    <cfRule type="expression" dxfId="36" priority="2" stopIfTrue="1">
      <formula>U30="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2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2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pageSetUpPr autoPageBreaks="0"/>
  </sheetPr>
  <dimension ref="A1:X200"/>
  <sheetViews>
    <sheetView topLeftCell="C2" zoomScaleNormal="100" workbookViewId="0">
      <selection activeCell="AE23" sqref="AE23"/>
    </sheetView>
  </sheetViews>
  <sheetFormatPr defaultColWidth="9.28515625" defaultRowHeight="12.75" x14ac:dyDescent="0.2"/>
  <cols>
    <col min="1" max="1" width="0" style="40" hidden="1" customWidth="1"/>
    <col min="2" max="2" width="12.7109375" style="40" hidden="1" customWidth="1"/>
    <col min="3" max="3" width="1.7109375" style="46" customWidth="1"/>
    <col min="4" max="4" width="1.28515625" style="46" customWidth="1"/>
    <col min="5" max="5" width="2.28515625" style="46" customWidth="1"/>
    <col min="6" max="6" width="1.7109375" style="46" customWidth="1"/>
    <col min="7" max="7" width="13.28515625" style="46" customWidth="1"/>
    <col min="8" max="8" width="20.28515625" style="46" customWidth="1"/>
    <col min="9" max="9" width="1.28515625" style="46" customWidth="1"/>
    <col min="10" max="20" width="9.5703125" style="46" customWidth="1"/>
    <col min="21" max="24" width="9.7109375" style="46" customWidth="1"/>
    <col min="25" max="43" width="1.7109375" style="46" customWidth="1"/>
    <col min="44" max="16384" width="9.28515625" style="46"/>
  </cols>
  <sheetData>
    <row r="1" spans="1:24" s="40" customFormat="1" ht="13.5" hidden="1" x14ac:dyDescent="0.2">
      <c r="A1" s="35" t="str">
        <f>IF(KNIHOVNA!C4="","ŠABLONA",IF(KNIHOVNA!C4="T","TISK","ELEKTRO"))</f>
        <v>ŠABLONA</v>
      </c>
      <c r="B1" s="35" t="s">
        <v>223</v>
      </c>
      <c r="C1" s="36" t="str">
        <f>CONCATENATE(D1,F1,IF(G1&lt;&gt;"",".",""),G1,IF(H1&lt;&gt;"",".",""),H1,IF(I1&lt;&gt;"",".",""),I1,"")</f>
        <v>A3</v>
      </c>
      <c r="D1" s="37" t="str">
        <f>IF(KNIHOVNA!J4=""," ?",KNIHOVNA!J4)</f>
        <v>A</v>
      </c>
      <c r="E1" s="37" t="str">
        <f>CONCATENATE(C1,R1)</f>
        <v>A3</v>
      </c>
      <c r="F1" s="38">
        <v>3</v>
      </c>
      <c r="G1" s="39"/>
      <c r="H1" s="39"/>
      <c r="I1" s="39"/>
      <c r="J1" s="41"/>
      <c r="K1" s="41"/>
      <c r="L1" s="41"/>
      <c r="M1" s="41"/>
      <c r="N1" s="41"/>
      <c r="O1" s="41"/>
      <c r="P1" s="41"/>
      <c r="Q1" s="41"/>
      <c r="R1" s="42"/>
      <c r="S1" s="43" t="s">
        <v>49</v>
      </c>
    </row>
    <row r="2" spans="1:24" x14ac:dyDescent="0.2">
      <c r="A2" s="40" t="s">
        <v>50</v>
      </c>
      <c r="B2" s="44"/>
      <c r="C2" s="45"/>
    </row>
    <row r="3" spans="1:24" s="48" customFormat="1" ht="15.75" x14ac:dyDescent="0.2">
      <c r="A3" s="40" t="s">
        <v>50</v>
      </c>
      <c r="B3" s="47" t="s">
        <v>61</v>
      </c>
      <c r="D3" s="49" t="s">
        <v>45</v>
      </c>
      <c r="E3" s="49"/>
      <c r="F3" s="49"/>
      <c r="G3" s="49"/>
      <c r="H3" s="103" t="s">
        <v>331</v>
      </c>
      <c r="I3" s="51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4" s="48" customFormat="1" ht="15.6" hidden="1" customHeight="1" x14ac:dyDescent="0.2">
      <c r="A4" s="40" t="s">
        <v>50</v>
      </c>
      <c r="B4" s="52">
        <v>12</v>
      </c>
      <c r="D4" s="51" t="s">
        <v>45</v>
      </c>
      <c r="E4" s="49"/>
      <c r="F4" s="49"/>
      <c r="G4" s="49"/>
      <c r="H4" s="51" t="s">
        <v>222</v>
      </c>
      <c r="I4" s="51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4" s="48" customFormat="1" ht="15.75" x14ac:dyDescent="0.2">
      <c r="A5" s="40" t="s">
        <v>219</v>
      </c>
      <c r="B5" s="53">
        <v>0</v>
      </c>
      <c r="D5" s="54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</row>
    <row r="6" spans="1:24" s="48" customFormat="1" ht="21" hidden="1" customHeight="1" x14ac:dyDescent="0.25">
      <c r="A6" s="40" t="str">
        <f>IF(COUNTBLANK(C6:IW6)=254,"odstr","OK")</f>
        <v>OK</v>
      </c>
      <c r="B6" s="56" t="s">
        <v>53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</row>
    <row r="7" spans="1:24" s="48" customFormat="1" ht="21" hidden="1" customHeight="1" x14ac:dyDescent="0.2">
      <c r="A7" s="40" t="str">
        <f>IF(COUNTBLANK(C7:IW7)=254,"odstr","OK")</f>
        <v>OK</v>
      </c>
      <c r="B7" s="56" t="s">
        <v>54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</row>
    <row r="8" spans="1:24" s="59" customFormat="1" ht="21" customHeight="1" thickBot="1" x14ac:dyDescent="0.25">
      <c r="A8" s="40" t="s">
        <v>50</v>
      </c>
      <c r="B8" s="40"/>
      <c r="D8" s="60"/>
      <c r="E8" s="61"/>
      <c r="F8" s="61"/>
      <c r="G8" s="61"/>
      <c r="H8" s="61"/>
      <c r="I8" s="62"/>
      <c r="J8" s="104"/>
      <c r="K8" s="104"/>
      <c r="L8" s="104"/>
      <c r="M8" s="104"/>
      <c r="N8" s="104"/>
      <c r="O8" s="104"/>
      <c r="P8" s="104"/>
      <c r="Q8" s="104"/>
      <c r="R8" s="105"/>
      <c r="S8" s="105"/>
      <c r="T8" s="105"/>
      <c r="U8" s="105"/>
      <c r="V8" s="105"/>
      <c r="W8" s="105"/>
      <c r="X8" s="105"/>
    </row>
    <row r="9" spans="1:24" ht="9" customHeight="1" x14ac:dyDescent="0.2">
      <c r="A9" s="40" t="s">
        <v>50</v>
      </c>
      <c r="C9" s="64"/>
      <c r="D9" s="457" t="s">
        <v>297</v>
      </c>
      <c r="E9" s="458"/>
      <c r="F9" s="458"/>
      <c r="G9" s="458"/>
      <c r="H9" s="458"/>
      <c r="I9" s="459"/>
      <c r="J9" s="483" t="s">
        <v>26</v>
      </c>
      <c r="K9" s="483" t="s">
        <v>62</v>
      </c>
      <c r="L9" s="483" t="s">
        <v>64</v>
      </c>
      <c r="M9" s="483" t="s">
        <v>225</v>
      </c>
      <c r="N9" s="483" t="s">
        <v>226</v>
      </c>
      <c r="O9" s="483" t="s">
        <v>229</v>
      </c>
      <c r="P9" s="483" t="s">
        <v>232</v>
      </c>
      <c r="Q9" s="483" t="s">
        <v>234</v>
      </c>
      <c r="R9" s="486" t="s">
        <v>242</v>
      </c>
      <c r="S9" s="483" t="s">
        <v>300</v>
      </c>
      <c r="T9" s="483" t="s">
        <v>312</v>
      </c>
      <c r="U9" s="483" t="s">
        <v>317</v>
      </c>
      <c r="V9" s="486" t="s">
        <v>324</v>
      </c>
      <c r="W9" s="486" t="s">
        <v>326</v>
      </c>
      <c r="X9" s="489" t="s">
        <v>328</v>
      </c>
    </row>
    <row r="10" spans="1:24" ht="9" customHeight="1" x14ac:dyDescent="0.2">
      <c r="A10" s="40" t="s">
        <v>50</v>
      </c>
      <c r="C10" s="64"/>
      <c r="D10" s="460"/>
      <c r="E10" s="461"/>
      <c r="F10" s="461"/>
      <c r="G10" s="461"/>
      <c r="H10" s="461"/>
      <c r="I10" s="462"/>
      <c r="J10" s="484"/>
      <c r="K10" s="484"/>
      <c r="L10" s="484"/>
      <c r="M10" s="484"/>
      <c r="N10" s="484"/>
      <c r="O10" s="484"/>
      <c r="P10" s="484"/>
      <c r="Q10" s="484"/>
      <c r="R10" s="487"/>
      <c r="S10" s="493"/>
      <c r="T10" s="493"/>
      <c r="U10" s="493"/>
      <c r="V10" s="495"/>
      <c r="W10" s="495"/>
      <c r="X10" s="490"/>
    </row>
    <row r="11" spans="1:24" ht="9" customHeight="1" x14ac:dyDescent="0.2">
      <c r="A11" s="40" t="s">
        <v>50</v>
      </c>
      <c r="C11" s="64"/>
      <c r="D11" s="460"/>
      <c r="E11" s="461"/>
      <c r="F11" s="461"/>
      <c r="G11" s="461"/>
      <c r="H11" s="461"/>
      <c r="I11" s="462"/>
      <c r="J11" s="484"/>
      <c r="K11" s="484"/>
      <c r="L11" s="484"/>
      <c r="M11" s="484"/>
      <c r="N11" s="484"/>
      <c r="O11" s="484"/>
      <c r="P11" s="484"/>
      <c r="Q11" s="484"/>
      <c r="R11" s="487"/>
      <c r="S11" s="493"/>
      <c r="T11" s="493"/>
      <c r="U11" s="493"/>
      <c r="V11" s="495"/>
      <c r="W11" s="495"/>
      <c r="X11" s="490"/>
    </row>
    <row r="12" spans="1:24" ht="9" customHeight="1" x14ac:dyDescent="0.2">
      <c r="A12" s="40" t="s">
        <v>50</v>
      </c>
      <c r="C12" s="64"/>
      <c r="D12" s="460"/>
      <c r="E12" s="461"/>
      <c r="F12" s="461"/>
      <c r="G12" s="461"/>
      <c r="H12" s="461"/>
      <c r="I12" s="462"/>
      <c r="J12" s="484"/>
      <c r="K12" s="484"/>
      <c r="L12" s="484"/>
      <c r="M12" s="484"/>
      <c r="N12" s="484"/>
      <c r="O12" s="484"/>
      <c r="P12" s="484"/>
      <c r="Q12" s="484"/>
      <c r="R12" s="487"/>
      <c r="S12" s="493"/>
      <c r="T12" s="493"/>
      <c r="U12" s="493"/>
      <c r="V12" s="495"/>
      <c r="W12" s="495"/>
      <c r="X12" s="490"/>
    </row>
    <row r="13" spans="1:24" ht="6" customHeight="1" thickBot="1" x14ac:dyDescent="0.25">
      <c r="A13" s="40" t="s">
        <v>50</v>
      </c>
      <c r="C13" s="64"/>
      <c r="D13" s="463"/>
      <c r="E13" s="464"/>
      <c r="F13" s="464"/>
      <c r="G13" s="464"/>
      <c r="H13" s="464"/>
      <c r="I13" s="465"/>
      <c r="J13" s="485"/>
      <c r="K13" s="485"/>
      <c r="L13" s="485"/>
      <c r="M13" s="485"/>
      <c r="N13" s="485"/>
      <c r="O13" s="485"/>
      <c r="P13" s="485"/>
      <c r="Q13" s="485"/>
      <c r="R13" s="488"/>
      <c r="S13" s="494"/>
      <c r="T13" s="494"/>
      <c r="U13" s="494"/>
      <c r="V13" s="496"/>
      <c r="W13" s="496"/>
      <c r="X13" s="491"/>
    </row>
    <row r="14" spans="1:24" ht="14.25" thickTop="1" thickBot="1" x14ac:dyDescent="0.25">
      <c r="A14" s="65" t="str">
        <f>IF(COUNTBLANK(C14:IW14)=254,"odstr",IF(AND($A$1="TISK",SUM(J14:R14)=0),"odstr","OK"))</f>
        <v>OK</v>
      </c>
      <c r="B14" s="42" t="s">
        <v>57</v>
      </c>
      <c r="C14" s="66"/>
      <c r="D14" s="106"/>
      <c r="E14" s="107" t="s">
        <v>19</v>
      </c>
      <c r="F14" s="107"/>
      <c r="G14" s="107"/>
      <c r="H14" s="108"/>
      <c r="I14" s="109"/>
      <c r="J14" s="110">
        <v>10517.246999999999</v>
      </c>
      <c r="K14" s="110">
        <v>10496.671999999999</v>
      </c>
      <c r="L14" s="110">
        <v>10509.286</v>
      </c>
      <c r="M14" s="110">
        <v>10510.718999999999</v>
      </c>
      <c r="N14" s="110">
        <v>10524.782999999999</v>
      </c>
      <c r="O14" s="110">
        <v>10542.941999999999</v>
      </c>
      <c r="P14" s="110">
        <v>10565.284</v>
      </c>
      <c r="Q14" s="110">
        <v>10588.526</v>
      </c>
      <c r="R14" s="381">
        <v>10626.43</v>
      </c>
      <c r="S14" s="110">
        <v>10669.324000000001</v>
      </c>
      <c r="T14" s="110">
        <v>10700.155000000001</v>
      </c>
      <c r="U14" s="110">
        <v>10500.85</v>
      </c>
      <c r="V14" s="381">
        <v>10759.525</v>
      </c>
      <c r="W14" s="381">
        <v>10878.041999999999</v>
      </c>
      <c r="X14" s="433">
        <v>10886.531000000001</v>
      </c>
    </row>
    <row r="15" spans="1:24" ht="13.5" thickBot="1" x14ac:dyDescent="0.25">
      <c r="A15" s="65" t="s">
        <v>50</v>
      </c>
      <c r="B15" s="42" t="s">
        <v>57</v>
      </c>
      <c r="C15" s="66"/>
      <c r="D15" s="111" t="s">
        <v>20</v>
      </c>
      <c r="E15" s="112"/>
      <c r="F15" s="112"/>
      <c r="G15" s="112"/>
      <c r="H15" s="112"/>
      <c r="I15" s="112"/>
      <c r="J15" s="15"/>
      <c r="K15" s="15"/>
      <c r="L15" s="15"/>
      <c r="M15" s="15"/>
      <c r="N15" s="15"/>
      <c r="O15" s="15"/>
      <c r="P15" s="15"/>
      <c r="Q15" s="20"/>
      <c r="R15" s="19"/>
      <c r="S15" s="311"/>
      <c r="T15" s="311"/>
      <c r="U15" s="311"/>
      <c r="V15" s="311"/>
      <c r="W15" s="311"/>
      <c r="X15" s="310"/>
    </row>
    <row r="16" spans="1:24" x14ac:dyDescent="0.2">
      <c r="A16" s="65" t="str">
        <f>IF(COUNTBLANK(C16:IW16)=254,"odstr",IF(AND($A$1="TISK",SUM(J16:R16)=0),"odstr","OK"))</f>
        <v>OK</v>
      </c>
      <c r="B16" s="42" t="s">
        <v>57</v>
      </c>
      <c r="C16" s="66"/>
      <c r="D16" s="113"/>
      <c r="E16" s="114" t="s">
        <v>21</v>
      </c>
      <c r="F16" s="114"/>
      <c r="G16" s="114"/>
      <c r="H16" s="115"/>
      <c r="I16" s="116"/>
      <c r="J16" s="16">
        <f>('A1'!J14*1000)/'A3'!J14</f>
        <v>383460.80490455346</v>
      </c>
      <c r="K16" s="16">
        <f>('A1'!K14*1000)/'A3'!K14</f>
        <v>390157.47086314601</v>
      </c>
      <c r="L16" s="16">
        <f>('A1'!L14*1000)/'A3'!L14</f>
        <v>391880.66629835748</v>
      </c>
      <c r="M16" s="16">
        <f>('A1'!M14*1000)/'A3'!M14</f>
        <v>396643.75006124703</v>
      </c>
      <c r="N16" s="16">
        <f>('A1'!N14*1000)/'A3'!N14</f>
        <v>415969.71643025801</v>
      </c>
      <c r="O16" s="16">
        <f>('A1'!O14*1000)/'A3'!O14</f>
        <v>441225.3240129748</v>
      </c>
      <c r="P16" s="16">
        <f>('A1'!P14*1000)/'A3'!P14</f>
        <v>458390.89607056469</v>
      </c>
      <c r="Q16" s="16">
        <f>('A1'!Q14*1000)/'A3'!Q14</f>
        <v>489146.83686851221</v>
      </c>
      <c r="R16" s="384">
        <f>('A1'!R14*1000)/'A3'!R14</f>
        <v>515297.5176046894</v>
      </c>
      <c r="S16" s="16">
        <f>('A1'!S14*1000)/'A3'!S14</f>
        <v>551943.96570954262</v>
      </c>
      <c r="T16" s="16">
        <f>('A1'!T14*1000)/'A3'!T14</f>
        <v>544694.7263848047</v>
      </c>
      <c r="U16" s="16">
        <f>('A1'!U14*1000)/'A3'!U14</f>
        <v>600689.94414737856</v>
      </c>
      <c r="V16" s="384">
        <f>('A1'!V14*1000)/'A3'!V14</f>
        <v>655221.48979625036</v>
      </c>
      <c r="W16" s="384">
        <f>('A1'!W14*1000)/'A3'!W14</f>
        <v>704139.12724367133</v>
      </c>
      <c r="X16" s="382">
        <f>('A1'!X14*1000)/'A3'!X14</f>
        <v>740091.77028017456</v>
      </c>
    </row>
    <row r="17" spans="1:24" ht="13.5" thickBot="1" x14ac:dyDescent="0.25">
      <c r="A17" s="65" t="str">
        <f>IF(COUNTBLANK(C17:IW17)=254,"odstr",IF(AND($A$1="TISK",SUM(J17:R17)=0),"odstr","OK"))</f>
        <v>OK</v>
      </c>
      <c r="B17" s="42" t="s">
        <v>57</v>
      </c>
      <c r="C17" s="66"/>
      <c r="D17" s="117"/>
      <c r="E17" s="118" t="s">
        <v>238</v>
      </c>
      <c r="F17" s="118"/>
      <c r="G17" s="118"/>
      <c r="H17" s="119"/>
      <c r="I17" s="120"/>
      <c r="J17" s="18">
        <f>('A1'!J15*1000)/'A3'!J14</f>
        <v>14518.928288933408</v>
      </c>
      <c r="K17" s="18">
        <f>('A1'!K15*1000)/'A3'!K14</f>
        <v>14866.41808408513</v>
      </c>
      <c r="L17" s="18">
        <f>('A1'!L15*1000)/'A3'!L14</f>
        <v>14712.011929514527</v>
      </c>
      <c r="M17" s="18">
        <f>('A1'!M15*1000)/'A3'!M14</f>
        <v>14781.672674521127</v>
      </c>
      <c r="N17" s="18">
        <f>('A1'!N15*1000)/'A3'!N14</f>
        <v>15284.856807935139</v>
      </c>
      <c r="O17" s="18">
        <f>('A1'!O15*1000)/'A3'!O14</f>
        <v>15765.889410102989</v>
      </c>
      <c r="P17" s="18">
        <f>('A1'!P15*1000)/'A3'!P14</f>
        <v>15356.586511317635</v>
      </c>
      <c r="Q17" s="18">
        <f>('A1'!Q15*1000)/'A3'!Q14</f>
        <v>17146.354876943209</v>
      </c>
      <c r="R17" s="385">
        <f>('A1'!R15*1000)/'A3'!R14</f>
        <v>20846.574740153559</v>
      </c>
      <c r="S17" s="18">
        <f>('A1'!S15*1000)/'A3'!S14</f>
        <v>23236.451696533913</v>
      </c>
      <c r="T17" s="18">
        <f>('A1'!T15*1000)/'A3'!T14</f>
        <v>24511.452390084993</v>
      </c>
      <c r="U17" s="18">
        <f>('A1'!U15*1000)/'A3'!U14</f>
        <v>26730.977059212346</v>
      </c>
      <c r="V17" s="385">
        <f>('A1'!V15*1000)/'A3'!V14</f>
        <v>27290.007093443255</v>
      </c>
      <c r="W17" s="385">
        <f>('A1'!W15*1000)/'A3'!W14</f>
        <v>29479.183460335033</v>
      </c>
      <c r="X17" s="383">
        <f>('A1'!X15*1000)/'A3'!X14</f>
        <v>30489.047178888282</v>
      </c>
    </row>
    <row r="18" spans="1:24" ht="13.5" customHeight="1" thickBot="1" x14ac:dyDescent="0.25">
      <c r="A18" s="65" t="s">
        <v>50</v>
      </c>
      <c r="B18" s="42" t="s">
        <v>57</v>
      </c>
      <c r="C18" s="66"/>
      <c r="D18" s="111" t="s">
        <v>339</v>
      </c>
      <c r="E18" s="112"/>
      <c r="F18" s="112"/>
      <c r="G18" s="112"/>
      <c r="H18" s="112"/>
      <c r="I18" s="112"/>
      <c r="J18" s="19"/>
      <c r="K18" s="19"/>
      <c r="L18" s="19"/>
      <c r="M18" s="19"/>
      <c r="N18" s="19"/>
      <c r="O18" s="19"/>
      <c r="P18" s="19"/>
      <c r="Q18" s="20"/>
      <c r="R18" s="19"/>
      <c r="S18" s="311"/>
      <c r="T18" s="311"/>
      <c r="U18" s="311"/>
      <c r="V18" s="311"/>
      <c r="W18" s="311"/>
      <c r="X18" s="310"/>
    </row>
    <row r="19" spans="1:24" x14ac:dyDescent="0.2">
      <c r="A19" s="65" t="str">
        <f>IF(COUNTBLANK(C19:IW19)=254,"odstr",IF(AND($A$1="TISK",SUM(J19:R19)=0),"odstr","OK"))</f>
        <v>OK</v>
      </c>
      <c r="B19" s="42" t="s">
        <v>57</v>
      </c>
      <c r="C19" s="66"/>
      <c r="D19" s="121"/>
      <c r="E19" s="76" t="s">
        <v>21</v>
      </c>
      <c r="F19" s="76"/>
      <c r="G19" s="76"/>
      <c r="H19" s="77"/>
      <c r="I19" s="78"/>
      <c r="J19" s="16">
        <f>('A2'!J14*1000)/'A3'!J14</f>
        <v>470168.09627082071</v>
      </c>
      <c r="K19" s="16">
        <f>('A2'!K14*1000)/'A3'!K14</f>
        <v>479439.19749040465</v>
      </c>
      <c r="L19" s="16">
        <f>('A2'!L14*1000)/'A3'!L14</f>
        <v>475173.28960311861</v>
      </c>
      <c r="M19" s="16">
        <f>('A2'!M14*1000)/'A3'!M14</f>
        <v>474909.85155249614</v>
      </c>
      <c r="N19" s="16">
        <f>('A2'!N14*1000)/'A3'!N14</f>
        <v>484923.72716853168</v>
      </c>
      <c r="O19" s="16">
        <f>('A2'!O14*1000)/'A3'!O14</f>
        <v>508093.28174242069</v>
      </c>
      <c r="P19" s="16">
        <f>('A2'!P14*1000)/'A3'!P14</f>
        <v>520104.33415703737</v>
      </c>
      <c r="Q19" s="16">
        <f>('A2'!Q14*1000)/'A3'!Q14</f>
        <v>545811.56999567267</v>
      </c>
      <c r="R19" s="384">
        <f>('A2'!R14*1000)/'A3'!R14</f>
        <v>559257.71872585616</v>
      </c>
      <c r="S19" s="16">
        <f>('A2'!S14*1000)/'A3'!S14</f>
        <v>576871.03700290667</v>
      </c>
      <c r="T19" s="16">
        <f>('A2'!T14*1000)/'A3'!T14</f>
        <v>544694.7263848047</v>
      </c>
      <c r="U19" s="16">
        <f>('A2'!U14*1000)/'A3'!U14</f>
        <v>577395.35370946163</v>
      </c>
      <c r="V19" s="16">
        <f>('A2'!V14*1000)/'A3'!V14</f>
        <v>579558.11246314319</v>
      </c>
      <c r="W19" s="384">
        <f>('A2'!W14*1000)/'A3'!W14</f>
        <v>573516.53909775312</v>
      </c>
      <c r="X19" s="382">
        <f>('A2'!X14*1000)/'A3'!X14</f>
        <v>580135.76592947741</v>
      </c>
    </row>
    <row r="20" spans="1:24" ht="13.5" thickBot="1" x14ac:dyDescent="0.25">
      <c r="A20" s="65" t="str">
        <f>IF(COUNTBLANK(C20:IW20)=254,"odstr",IF(AND($A$1="TISK",SUM(J20:R20)=0),"odstr","OK"))</f>
        <v>OK</v>
      </c>
      <c r="B20" s="42" t="s">
        <v>57</v>
      </c>
      <c r="C20" s="66"/>
      <c r="D20" s="92"/>
      <c r="E20" s="93" t="s">
        <v>238</v>
      </c>
      <c r="F20" s="93"/>
      <c r="G20" s="93"/>
      <c r="H20" s="94"/>
      <c r="I20" s="95"/>
      <c r="J20" s="18">
        <f>('A2'!J16*1000)/'A3'!J14</f>
        <v>17160.103443248263</v>
      </c>
      <c r="K20" s="18">
        <f>('A2'!K16*1000)/'A3'!K14</f>
        <v>17311.138906804703</v>
      </c>
      <c r="L20" s="18">
        <f>('A2'!L16*1000)/'A3'!L14</f>
        <v>16811.914916811929</v>
      </c>
      <c r="M20" s="18">
        <f>('A2'!M16*1000)/'A3'!M14</f>
        <v>16351.905723455784</v>
      </c>
      <c r="N20" s="18">
        <f>('A2'!N16*1000)/'A3'!N14</f>
        <v>16675.091014831636</v>
      </c>
      <c r="O20" s="18">
        <f>('A2'!O16*1000)/'A3'!O14</f>
        <v>17131.350536942093</v>
      </c>
      <c r="P20" s="18">
        <f>('A2'!P16*1000)/'A3'!P14</f>
        <v>16636.688434346124</v>
      </c>
      <c r="Q20" s="18">
        <f>('A2'!Q16*1000)/'A3'!Q14</f>
        <v>18446.523530645598</v>
      </c>
      <c r="R20" s="385">
        <f>('A2'!R16*1000)/'A3'!R14</f>
        <v>21880.314688368297</v>
      </c>
      <c r="S20" s="18">
        <f>('A2'!S16*1000)/'A3'!S14</f>
        <v>23887.072344036864</v>
      </c>
      <c r="T20" s="18">
        <f>('A2'!T16*1000)/'A3'!T14</f>
        <v>24511.452390084993</v>
      </c>
      <c r="U20" s="18">
        <f>('A2'!U16*1000)/'A3'!U14</f>
        <v>25752.386376890507</v>
      </c>
      <c r="V20" s="18">
        <f>('A2'!V16*1000)/'A3'!V14</f>
        <v>22841.834020047285</v>
      </c>
      <c r="W20" s="385">
        <f>('A2'!W16*1000)/'A3'!W14</f>
        <v>22289.234423884471</v>
      </c>
      <c r="X20" s="383">
        <f>('A2'!X16*1000)/'A3'!X14</f>
        <v>22512.493356564177</v>
      </c>
    </row>
    <row r="21" spans="1:24" ht="13.5" x14ac:dyDescent="0.25">
      <c r="A21" s="65" t="s">
        <v>50</v>
      </c>
      <c r="B21" s="65" t="s">
        <v>58</v>
      </c>
      <c r="D21" s="97" t="str">
        <f>IF(D22="","","Komentáře:")</f>
        <v/>
      </c>
      <c r="E21" s="98"/>
      <c r="F21" s="98"/>
      <c r="G21" s="98"/>
      <c r="H21" s="98"/>
      <c r="I21" s="97"/>
      <c r="J21" s="97"/>
      <c r="K21" s="97"/>
      <c r="L21" s="97"/>
      <c r="M21" s="97"/>
      <c r="N21" s="293"/>
      <c r="O21" s="97"/>
      <c r="P21" s="371"/>
      <c r="Q21" s="371"/>
      <c r="R21" s="371"/>
      <c r="S21" s="371"/>
      <c r="T21" s="492" t="s">
        <v>241</v>
      </c>
      <c r="U21" s="492"/>
      <c r="V21" s="492"/>
      <c r="W21" s="492"/>
      <c r="X21" s="492"/>
    </row>
    <row r="22" spans="1:24" x14ac:dyDescent="0.2">
      <c r="A22" s="65" t="str">
        <f>IF(COUNTBLANK(D22:E22)=2,"odstr","OK")</f>
        <v>odstr</v>
      </c>
      <c r="B22" s="65"/>
      <c r="D22" s="100"/>
      <c r="E22" s="447"/>
      <c r="F22" s="447"/>
      <c r="G22" s="447"/>
      <c r="H22" s="447"/>
      <c r="I22" s="447"/>
      <c r="J22" s="447"/>
      <c r="K22" s="447"/>
      <c r="L22" s="447"/>
      <c r="M22" s="447"/>
      <c r="N22" s="447"/>
      <c r="O22" s="447"/>
      <c r="P22" s="447"/>
      <c r="Q22" s="447"/>
      <c r="R22" s="447"/>
      <c r="S22" s="301"/>
      <c r="T22" s="301"/>
      <c r="U22" s="301"/>
      <c r="V22" s="301"/>
      <c r="W22" s="301"/>
      <c r="X22" s="301"/>
    </row>
    <row r="23" spans="1:24" x14ac:dyDescent="0.2">
      <c r="A23" s="65" t="str">
        <f>IF(COUNTBLANK(D23:E23)=2,"odstr","OK")</f>
        <v>odstr</v>
      </c>
      <c r="B23" s="65"/>
      <c r="D23" s="100"/>
      <c r="E23" s="447"/>
      <c r="F23" s="447"/>
      <c r="G23" s="447"/>
      <c r="H23" s="447"/>
      <c r="I23" s="447"/>
      <c r="J23" s="447"/>
      <c r="K23" s="447"/>
      <c r="L23" s="447"/>
      <c r="M23" s="447"/>
      <c r="N23" s="447"/>
      <c r="O23" s="447"/>
      <c r="P23" s="447"/>
      <c r="Q23" s="447"/>
      <c r="R23" s="447"/>
      <c r="S23" s="301"/>
      <c r="T23" s="301"/>
      <c r="U23" s="301"/>
      <c r="V23" s="301"/>
      <c r="W23" s="301"/>
      <c r="X23" s="301"/>
    </row>
    <row r="24" spans="1:24" x14ac:dyDescent="0.2">
      <c r="A24" s="65" t="s">
        <v>58</v>
      </c>
      <c r="B24" s="65"/>
    </row>
    <row r="25" spans="1:24" x14ac:dyDescent="0.2">
      <c r="A25" s="65"/>
      <c r="B25" s="65"/>
    </row>
    <row r="26" spans="1:24" x14ac:dyDescent="0.2">
      <c r="A26" s="65"/>
      <c r="B26" s="65"/>
    </row>
    <row r="27" spans="1:24" x14ac:dyDescent="0.2">
      <c r="A27" s="65"/>
      <c r="B27" s="65"/>
    </row>
    <row r="28" spans="1:24" x14ac:dyDescent="0.2">
      <c r="A28" s="65"/>
      <c r="B28" s="65"/>
    </row>
    <row r="29" spans="1:24" x14ac:dyDescent="0.2">
      <c r="A29" s="65"/>
      <c r="B29" s="65"/>
    </row>
    <row r="30" spans="1:24" x14ac:dyDescent="0.2">
      <c r="A30" s="65"/>
      <c r="B30" s="65"/>
    </row>
    <row r="31" spans="1:24" x14ac:dyDescent="0.2">
      <c r="A31" s="65"/>
      <c r="B31" s="65"/>
    </row>
    <row r="32" spans="1:24" x14ac:dyDescent="0.2">
      <c r="A32" s="65"/>
      <c r="B32" s="65"/>
    </row>
    <row r="33" spans="1:2" x14ac:dyDescent="0.2">
      <c r="A33" s="65"/>
      <c r="B33" s="65"/>
    </row>
    <row r="34" spans="1:2" x14ac:dyDescent="0.2">
      <c r="A34" s="65"/>
      <c r="B34" s="65"/>
    </row>
    <row r="35" spans="1:2" x14ac:dyDescent="0.2">
      <c r="A35" s="65"/>
      <c r="B35" s="65"/>
    </row>
    <row r="36" spans="1:2" x14ac:dyDescent="0.2">
      <c r="A36" s="65"/>
      <c r="B36" s="65"/>
    </row>
    <row r="37" spans="1:2" x14ac:dyDescent="0.2">
      <c r="A37" s="65"/>
      <c r="B37" s="65"/>
    </row>
    <row r="38" spans="1:2" x14ac:dyDescent="0.2">
      <c r="A38" s="65"/>
      <c r="B38" s="65"/>
    </row>
    <row r="39" spans="1:2" x14ac:dyDescent="0.2">
      <c r="A39" s="65"/>
      <c r="B39" s="65"/>
    </row>
    <row r="40" spans="1:2" x14ac:dyDescent="0.2">
      <c r="A40" s="65"/>
      <c r="B40" s="65"/>
    </row>
    <row r="41" spans="1:2" x14ac:dyDescent="0.2">
      <c r="A41" s="65"/>
      <c r="B41" s="65"/>
    </row>
    <row r="42" spans="1:2" x14ac:dyDescent="0.2">
      <c r="A42" s="65"/>
      <c r="B42" s="65"/>
    </row>
    <row r="43" spans="1:2" x14ac:dyDescent="0.2">
      <c r="A43" s="65"/>
      <c r="B43" s="65"/>
    </row>
    <row r="44" spans="1:2" x14ac:dyDescent="0.2">
      <c r="A44" s="65"/>
      <c r="B44" s="65"/>
    </row>
    <row r="45" spans="1:2" x14ac:dyDescent="0.2">
      <c r="A45" s="65"/>
      <c r="B45" s="65"/>
    </row>
    <row r="46" spans="1:2" x14ac:dyDescent="0.2">
      <c r="A46" s="65"/>
      <c r="B46" s="65"/>
    </row>
    <row r="47" spans="1:2" x14ac:dyDescent="0.2">
      <c r="A47" s="65"/>
      <c r="B47" s="65"/>
    </row>
    <row r="48" spans="1:2" x14ac:dyDescent="0.2">
      <c r="A48" s="65"/>
      <c r="B48" s="65"/>
    </row>
    <row r="49" spans="1:2" x14ac:dyDescent="0.2">
      <c r="A49" s="65"/>
      <c r="B49" s="65"/>
    </row>
    <row r="50" spans="1:2" x14ac:dyDescent="0.2">
      <c r="A50" s="65"/>
      <c r="B50" s="65"/>
    </row>
    <row r="51" spans="1:2" x14ac:dyDescent="0.2">
      <c r="A51" s="65"/>
      <c r="B51" s="65"/>
    </row>
    <row r="52" spans="1:2" x14ac:dyDescent="0.2">
      <c r="A52" s="65"/>
      <c r="B52" s="65"/>
    </row>
    <row r="53" spans="1:2" x14ac:dyDescent="0.2">
      <c r="A53" s="65"/>
      <c r="B53" s="65"/>
    </row>
    <row r="54" spans="1:2" x14ac:dyDescent="0.2">
      <c r="A54" s="65"/>
      <c r="B54" s="65"/>
    </row>
    <row r="55" spans="1:2" x14ac:dyDescent="0.2">
      <c r="A55" s="65"/>
      <c r="B55" s="65"/>
    </row>
    <row r="56" spans="1:2" x14ac:dyDescent="0.2">
      <c r="A56" s="65"/>
      <c r="B56" s="65"/>
    </row>
    <row r="57" spans="1:2" x14ac:dyDescent="0.2">
      <c r="A57" s="65"/>
      <c r="B57" s="65"/>
    </row>
    <row r="58" spans="1:2" x14ac:dyDescent="0.2">
      <c r="A58" s="65"/>
      <c r="B58" s="65"/>
    </row>
    <row r="59" spans="1:2" x14ac:dyDescent="0.2">
      <c r="A59" s="65"/>
      <c r="B59" s="65"/>
    </row>
    <row r="60" spans="1:2" x14ac:dyDescent="0.2">
      <c r="A60" s="65"/>
      <c r="B60" s="65"/>
    </row>
    <row r="61" spans="1:2" x14ac:dyDescent="0.2">
      <c r="A61" s="65"/>
      <c r="B61" s="65"/>
    </row>
    <row r="62" spans="1:2" x14ac:dyDescent="0.2">
      <c r="A62" s="65"/>
      <c r="B62" s="65"/>
    </row>
    <row r="63" spans="1:2" x14ac:dyDescent="0.2">
      <c r="A63" s="65"/>
      <c r="B63" s="65"/>
    </row>
    <row r="64" spans="1:2" x14ac:dyDescent="0.2">
      <c r="A64" s="65"/>
      <c r="B64" s="65"/>
    </row>
    <row r="65" spans="1:2" x14ac:dyDescent="0.2">
      <c r="A65" s="65"/>
      <c r="B65" s="65"/>
    </row>
    <row r="66" spans="1:2" x14ac:dyDescent="0.2">
      <c r="A66" s="65"/>
      <c r="B66" s="65"/>
    </row>
    <row r="67" spans="1:2" x14ac:dyDescent="0.2">
      <c r="A67" s="65"/>
      <c r="B67" s="65"/>
    </row>
    <row r="68" spans="1:2" x14ac:dyDescent="0.2">
      <c r="A68" s="65"/>
      <c r="B68" s="65"/>
    </row>
    <row r="69" spans="1:2" x14ac:dyDescent="0.2">
      <c r="A69" s="65"/>
      <c r="B69" s="65"/>
    </row>
    <row r="70" spans="1:2" x14ac:dyDescent="0.2">
      <c r="A70" s="65"/>
      <c r="B70" s="65"/>
    </row>
    <row r="71" spans="1:2" x14ac:dyDescent="0.2">
      <c r="A71" s="65"/>
      <c r="B71" s="65"/>
    </row>
    <row r="72" spans="1:2" x14ac:dyDescent="0.2">
      <c r="A72" s="65"/>
      <c r="B72" s="65"/>
    </row>
    <row r="73" spans="1:2" x14ac:dyDescent="0.2">
      <c r="A73" s="65"/>
      <c r="B73" s="65"/>
    </row>
    <row r="74" spans="1:2" x14ac:dyDescent="0.2">
      <c r="A74" s="65"/>
      <c r="B74" s="65"/>
    </row>
    <row r="75" spans="1:2" x14ac:dyDescent="0.2">
      <c r="A75" s="65"/>
      <c r="B75" s="65"/>
    </row>
    <row r="76" spans="1:2" x14ac:dyDescent="0.2">
      <c r="A76" s="65"/>
      <c r="B76" s="65"/>
    </row>
    <row r="77" spans="1:2" x14ac:dyDescent="0.2">
      <c r="A77" s="65"/>
      <c r="B77" s="65"/>
    </row>
    <row r="78" spans="1:2" x14ac:dyDescent="0.2">
      <c r="A78" s="65"/>
      <c r="B78" s="65"/>
    </row>
    <row r="79" spans="1:2" x14ac:dyDescent="0.2">
      <c r="A79" s="65"/>
      <c r="B79" s="65"/>
    </row>
    <row r="80" spans="1:2" x14ac:dyDescent="0.2">
      <c r="A80" s="65"/>
      <c r="B80" s="65"/>
    </row>
    <row r="81" spans="1:2" x14ac:dyDescent="0.2">
      <c r="A81" s="65"/>
      <c r="B81" s="65"/>
    </row>
    <row r="82" spans="1:2" x14ac:dyDescent="0.2">
      <c r="A82" s="65"/>
      <c r="B82" s="65"/>
    </row>
    <row r="83" spans="1:2" x14ac:dyDescent="0.2">
      <c r="A83" s="65"/>
      <c r="B83" s="65"/>
    </row>
    <row r="84" spans="1:2" x14ac:dyDescent="0.2">
      <c r="A84" s="65"/>
      <c r="B84" s="65"/>
    </row>
    <row r="85" spans="1:2" x14ac:dyDescent="0.2">
      <c r="A85" s="65"/>
      <c r="B85" s="65"/>
    </row>
    <row r="86" spans="1:2" x14ac:dyDescent="0.2">
      <c r="A86" s="65"/>
      <c r="B86" s="65"/>
    </row>
    <row r="87" spans="1:2" x14ac:dyDescent="0.2">
      <c r="A87" s="65"/>
      <c r="B87" s="65"/>
    </row>
    <row r="88" spans="1:2" x14ac:dyDescent="0.2">
      <c r="A88" s="65"/>
      <c r="B88" s="65"/>
    </row>
    <row r="89" spans="1:2" x14ac:dyDescent="0.2">
      <c r="A89" s="65"/>
      <c r="B89" s="65"/>
    </row>
    <row r="90" spans="1:2" x14ac:dyDescent="0.2">
      <c r="A90" s="65"/>
      <c r="B90" s="65"/>
    </row>
    <row r="91" spans="1:2" x14ac:dyDescent="0.2">
      <c r="A91" s="65"/>
      <c r="B91" s="65"/>
    </row>
    <row r="92" spans="1:2" x14ac:dyDescent="0.2">
      <c r="A92" s="65"/>
      <c r="B92" s="65"/>
    </row>
    <row r="93" spans="1:2" x14ac:dyDescent="0.2">
      <c r="A93" s="65"/>
      <c r="B93" s="65"/>
    </row>
    <row r="94" spans="1:2" x14ac:dyDescent="0.2">
      <c r="A94" s="65"/>
      <c r="B94" s="65"/>
    </row>
    <row r="95" spans="1:2" x14ac:dyDescent="0.2">
      <c r="A95" s="65"/>
      <c r="B95" s="65"/>
    </row>
    <row r="96" spans="1:2" x14ac:dyDescent="0.2">
      <c r="A96" s="65"/>
      <c r="B96" s="65"/>
    </row>
    <row r="97" spans="1:2" x14ac:dyDescent="0.2">
      <c r="A97" s="65"/>
      <c r="B97" s="65"/>
    </row>
    <row r="98" spans="1:2" x14ac:dyDescent="0.2">
      <c r="A98" s="65"/>
      <c r="B98" s="65"/>
    </row>
    <row r="99" spans="1:2" x14ac:dyDescent="0.2">
      <c r="A99" s="65"/>
      <c r="B99" s="65"/>
    </row>
    <row r="100" spans="1:2" x14ac:dyDescent="0.2">
      <c r="A100" s="65"/>
      <c r="B100" s="65"/>
    </row>
    <row r="101" spans="1:2" x14ac:dyDescent="0.2">
      <c r="A101" s="65"/>
      <c r="B101" s="65"/>
    </row>
    <row r="102" spans="1:2" x14ac:dyDescent="0.2">
      <c r="A102" s="65"/>
      <c r="B102" s="65"/>
    </row>
    <row r="103" spans="1:2" x14ac:dyDescent="0.2">
      <c r="A103" s="65"/>
      <c r="B103" s="65"/>
    </row>
    <row r="104" spans="1:2" x14ac:dyDescent="0.2">
      <c r="A104" s="65"/>
      <c r="B104" s="65"/>
    </row>
    <row r="105" spans="1:2" x14ac:dyDescent="0.2">
      <c r="A105" s="65"/>
      <c r="B105" s="65"/>
    </row>
    <row r="106" spans="1:2" x14ac:dyDescent="0.2">
      <c r="A106" s="65"/>
      <c r="B106" s="65"/>
    </row>
    <row r="107" spans="1:2" x14ac:dyDescent="0.2">
      <c r="A107" s="65"/>
      <c r="B107" s="65"/>
    </row>
    <row r="108" spans="1:2" x14ac:dyDescent="0.2">
      <c r="A108" s="65"/>
      <c r="B108" s="65"/>
    </row>
    <row r="109" spans="1:2" x14ac:dyDescent="0.2">
      <c r="A109" s="65"/>
      <c r="B109" s="65"/>
    </row>
    <row r="110" spans="1:2" x14ac:dyDescent="0.2">
      <c r="A110" s="65"/>
      <c r="B110" s="65"/>
    </row>
    <row r="111" spans="1:2" x14ac:dyDescent="0.2">
      <c r="A111" s="65"/>
      <c r="B111" s="65"/>
    </row>
    <row r="112" spans="1:2" x14ac:dyDescent="0.2">
      <c r="A112" s="65"/>
      <c r="B112" s="65"/>
    </row>
    <row r="113" spans="1:2" x14ac:dyDescent="0.2">
      <c r="A113" s="65"/>
      <c r="B113" s="65"/>
    </row>
    <row r="114" spans="1:2" x14ac:dyDescent="0.2">
      <c r="A114" s="65"/>
      <c r="B114" s="65"/>
    </row>
    <row r="115" spans="1:2" x14ac:dyDescent="0.2">
      <c r="A115" s="65"/>
      <c r="B115" s="65"/>
    </row>
    <row r="116" spans="1:2" x14ac:dyDescent="0.2">
      <c r="A116" s="65"/>
      <c r="B116" s="65"/>
    </row>
    <row r="117" spans="1:2" x14ac:dyDescent="0.2">
      <c r="A117" s="65"/>
      <c r="B117" s="65"/>
    </row>
    <row r="118" spans="1:2" x14ac:dyDescent="0.2">
      <c r="A118" s="65"/>
      <c r="B118" s="65"/>
    </row>
    <row r="119" spans="1:2" x14ac:dyDescent="0.2">
      <c r="A119" s="65"/>
      <c r="B119" s="65"/>
    </row>
    <row r="120" spans="1:2" x14ac:dyDescent="0.2">
      <c r="A120" s="65"/>
      <c r="B120" s="65"/>
    </row>
    <row r="121" spans="1:2" x14ac:dyDescent="0.2">
      <c r="A121" s="65"/>
      <c r="B121" s="65"/>
    </row>
    <row r="122" spans="1:2" x14ac:dyDescent="0.2">
      <c r="A122" s="65"/>
      <c r="B122" s="65"/>
    </row>
    <row r="123" spans="1:2" x14ac:dyDescent="0.2">
      <c r="A123" s="65"/>
      <c r="B123" s="65"/>
    </row>
    <row r="124" spans="1:2" x14ac:dyDescent="0.2">
      <c r="A124" s="65"/>
      <c r="B124" s="65"/>
    </row>
    <row r="125" spans="1:2" x14ac:dyDescent="0.2">
      <c r="A125" s="65"/>
      <c r="B125" s="65"/>
    </row>
    <row r="126" spans="1:2" x14ac:dyDescent="0.2">
      <c r="A126" s="65"/>
      <c r="B126" s="65"/>
    </row>
    <row r="127" spans="1:2" x14ac:dyDescent="0.2">
      <c r="A127" s="65"/>
      <c r="B127" s="65"/>
    </row>
    <row r="128" spans="1:2" x14ac:dyDescent="0.2">
      <c r="A128" s="65"/>
      <c r="B128" s="65"/>
    </row>
    <row r="129" spans="1:2" x14ac:dyDescent="0.2">
      <c r="A129" s="65"/>
      <c r="B129" s="65"/>
    </row>
    <row r="130" spans="1:2" x14ac:dyDescent="0.2">
      <c r="A130" s="65"/>
      <c r="B130" s="65"/>
    </row>
    <row r="131" spans="1:2" x14ac:dyDescent="0.2">
      <c r="A131" s="65"/>
      <c r="B131" s="65"/>
    </row>
    <row r="132" spans="1:2" x14ac:dyDescent="0.2">
      <c r="A132" s="65"/>
      <c r="B132" s="65"/>
    </row>
    <row r="133" spans="1:2" x14ac:dyDescent="0.2">
      <c r="A133" s="65"/>
      <c r="B133" s="65"/>
    </row>
    <row r="134" spans="1:2" x14ac:dyDescent="0.2">
      <c r="A134" s="65"/>
      <c r="B134" s="65"/>
    </row>
    <row r="135" spans="1:2" x14ac:dyDescent="0.2">
      <c r="A135" s="65"/>
      <c r="B135" s="65"/>
    </row>
    <row r="136" spans="1:2" x14ac:dyDescent="0.2">
      <c r="A136" s="65"/>
      <c r="B136" s="65"/>
    </row>
    <row r="137" spans="1:2" x14ac:dyDescent="0.2">
      <c r="A137" s="65"/>
      <c r="B137" s="65"/>
    </row>
    <row r="138" spans="1:2" x14ac:dyDescent="0.2">
      <c r="A138" s="65"/>
      <c r="B138" s="65"/>
    </row>
    <row r="139" spans="1:2" x14ac:dyDescent="0.2">
      <c r="A139" s="65"/>
      <c r="B139" s="65"/>
    </row>
    <row r="140" spans="1:2" x14ac:dyDescent="0.2">
      <c r="A140" s="65"/>
      <c r="B140" s="65"/>
    </row>
    <row r="141" spans="1:2" x14ac:dyDescent="0.2">
      <c r="A141" s="65"/>
      <c r="B141" s="65"/>
    </row>
    <row r="142" spans="1:2" x14ac:dyDescent="0.2">
      <c r="A142" s="65"/>
      <c r="B142" s="65"/>
    </row>
    <row r="143" spans="1:2" x14ac:dyDescent="0.2">
      <c r="A143" s="65"/>
      <c r="B143" s="65"/>
    </row>
    <row r="144" spans="1:2" x14ac:dyDescent="0.2">
      <c r="A144" s="65"/>
      <c r="B144" s="65"/>
    </row>
    <row r="145" spans="1:2" x14ac:dyDescent="0.2">
      <c r="A145" s="65"/>
      <c r="B145" s="65"/>
    </row>
    <row r="146" spans="1:2" x14ac:dyDescent="0.2">
      <c r="A146" s="65"/>
      <c r="B146" s="65"/>
    </row>
    <row r="147" spans="1:2" x14ac:dyDescent="0.2">
      <c r="A147" s="65"/>
      <c r="B147" s="65"/>
    </row>
    <row r="148" spans="1:2" x14ac:dyDescent="0.2">
      <c r="A148" s="65"/>
      <c r="B148" s="65"/>
    </row>
    <row r="149" spans="1:2" x14ac:dyDescent="0.2">
      <c r="A149" s="65"/>
      <c r="B149" s="65"/>
    </row>
    <row r="150" spans="1:2" x14ac:dyDescent="0.2">
      <c r="A150" s="65"/>
      <c r="B150" s="65"/>
    </row>
    <row r="151" spans="1:2" x14ac:dyDescent="0.2">
      <c r="A151" s="65"/>
      <c r="B151" s="65"/>
    </row>
    <row r="152" spans="1:2" x14ac:dyDescent="0.2">
      <c r="A152" s="65"/>
      <c r="B152" s="65"/>
    </row>
    <row r="153" spans="1:2" x14ac:dyDescent="0.2">
      <c r="A153" s="65"/>
      <c r="B153" s="65"/>
    </row>
    <row r="154" spans="1:2" x14ac:dyDescent="0.2">
      <c r="A154" s="65"/>
      <c r="B154" s="65"/>
    </row>
    <row r="155" spans="1:2" x14ac:dyDescent="0.2">
      <c r="A155" s="65"/>
      <c r="B155" s="65"/>
    </row>
    <row r="156" spans="1:2" x14ac:dyDescent="0.2">
      <c r="A156" s="65"/>
      <c r="B156" s="65"/>
    </row>
    <row r="157" spans="1:2" x14ac:dyDescent="0.2">
      <c r="A157" s="65"/>
      <c r="B157" s="65"/>
    </row>
    <row r="158" spans="1:2" x14ac:dyDescent="0.2">
      <c r="A158" s="65"/>
      <c r="B158" s="65"/>
    </row>
    <row r="159" spans="1:2" x14ac:dyDescent="0.2">
      <c r="A159" s="65"/>
      <c r="B159" s="65"/>
    </row>
    <row r="160" spans="1:2" x14ac:dyDescent="0.2">
      <c r="A160" s="65"/>
      <c r="B160" s="65"/>
    </row>
    <row r="161" spans="1:2" x14ac:dyDescent="0.2">
      <c r="A161" s="65"/>
      <c r="B161" s="65"/>
    </row>
    <row r="162" spans="1:2" x14ac:dyDescent="0.2">
      <c r="A162" s="65"/>
      <c r="B162" s="65"/>
    </row>
    <row r="163" spans="1:2" x14ac:dyDescent="0.2">
      <c r="A163" s="65"/>
      <c r="B163" s="65"/>
    </row>
    <row r="164" spans="1:2" x14ac:dyDescent="0.2">
      <c r="A164" s="65"/>
      <c r="B164" s="65"/>
    </row>
    <row r="165" spans="1:2" x14ac:dyDescent="0.2">
      <c r="A165" s="65"/>
      <c r="B165" s="65"/>
    </row>
    <row r="166" spans="1:2" x14ac:dyDescent="0.2">
      <c r="A166" s="65"/>
      <c r="B166" s="65"/>
    </row>
    <row r="167" spans="1:2" x14ac:dyDescent="0.2">
      <c r="A167" s="65"/>
      <c r="B167" s="65"/>
    </row>
    <row r="168" spans="1:2" x14ac:dyDescent="0.2">
      <c r="A168" s="65"/>
      <c r="B168" s="65"/>
    </row>
    <row r="169" spans="1:2" x14ac:dyDescent="0.2">
      <c r="A169" s="65"/>
      <c r="B169" s="65"/>
    </row>
    <row r="170" spans="1:2" x14ac:dyDescent="0.2">
      <c r="A170" s="65"/>
      <c r="B170" s="65"/>
    </row>
    <row r="171" spans="1:2" x14ac:dyDescent="0.2">
      <c r="A171" s="65"/>
      <c r="B171" s="65"/>
    </row>
    <row r="172" spans="1:2" x14ac:dyDescent="0.2">
      <c r="A172" s="65"/>
      <c r="B172" s="65"/>
    </row>
    <row r="173" spans="1:2" x14ac:dyDescent="0.2">
      <c r="A173" s="65"/>
      <c r="B173" s="65"/>
    </row>
    <row r="174" spans="1:2" x14ac:dyDescent="0.2">
      <c r="A174" s="65"/>
      <c r="B174" s="65"/>
    </row>
    <row r="175" spans="1:2" x14ac:dyDescent="0.2">
      <c r="A175" s="65"/>
      <c r="B175" s="65"/>
    </row>
    <row r="176" spans="1:2" x14ac:dyDescent="0.2">
      <c r="A176" s="65"/>
      <c r="B176" s="65"/>
    </row>
    <row r="177" spans="1:2" x14ac:dyDescent="0.2">
      <c r="A177" s="65"/>
      <c r="B177" s="65"/>
    </row>
    <row r="178" spans="1:2" x14ac:dyDescent="0.2">
      <c r="A178" s="65"/>
      <c r="B178" s="65"/>
    </row>
    <row r="179" spans="1:2" x14ac:dyDescent="0.2">
      <c r="A179" s="65"/>
      <c r="B179" s="65"/>
    </row>
    <row r="180" spans="1:2" x14ac:dyDescent="0.2">
      <c r="A180" s="65"/>
      <c r="B180" s="65"/>
    </row>
    <row r="181" spans="1:2" x14ac:dyDescent="0.2">
      <c r="A181" s="65"/>
      <c r="B181" s="65"/>
    </row>
    <row r="182" spans="1:2" x14ac:dyDescent="0.2">
      <c r="A182" s="65"/>
      <c r="B182" s="65"/>
    </row>
    <row r="183" spans="1:2" x14ac:dyDescent="0.2">
      <c r="A183" s="65"/>
      <c r="B183" s="65"/>
    </row>
    <row r="184" spans="1:2" x14ac:dyDescent="0.2">
      <c r="A184" s="65"/>
      <c r="B184" s="65"/>
    </row>
    <row r="185" spans="1:2" x14ac:dyDescent="0.2">
      <c r="A185" s="65"/>
      <c r="B185" s="65"/>
    </row>
    <row r="186" spans="1:2" x14ac:dyDescent="0.2">
      <c r="A186" s="65"/>
      <c r="B186" s="65"/>
    </row>
    <row r="187" spans="1:2" x14ac:dyDescent="0.2">
      <c r="A187" s="65"/>
      <c r="B187" s="65"/>
    </row>
    <row r="188" spans="1:2" x14ac:dyDescent="0.2">
      <c r="A188" s="65"/>
      <c r="B188" s="65"/>
    </row>
    <row r="189" spans="1:2" x14ac:dyDescent="0.2">
      <c r="A189" s="65"/>
      <c r="B189" s="65"/>
    </row>
    <row r="190" spans="1:2" x14ac:dyDescent="0.2">
      <c r="A190" s="65"/>
      <c r="B190" s="65"/>
    </row>
    <row r="191" spans="1:2" x14ac:dyDescent="0.2">
      <c r="A191" s="65"/>
      <c r="B191" s="65"/>
    </row>
    <row r="192" spans="1:2" x14ac:dyDescent="0.2">
      <c r="A192" s="65"/>
      <c r="B192" s="65"/>
    </row>
    <row r="193" spans="1:2" x14ac:dyDescent="0.2">
      <c r="A193" s="65"/>
      <c r="B193" s="65"/>
    </row>
    <row r="194" spans="1:2" x14ac:dyDescent="0.2">
      <c r="A194" s="65"/>
      <c r="B194" s="65"/>
    </row>
    <row r="195" spans="1:2" x14ac:dyDescent="0.2">
      <c r="A195" s="65"/>
      <c r="B195" s="65"/>
    </row>
    <row r="196" spans="1:2" x14ac:dyDescent="0.2">
      <c r="A196" s="65"/>
      <c r="B196" s="65"/>
    </row>
    <row r="197" spans="1:2" x14ac:dyDescent="0.2">
      <c r="A197" s="65"/>
      <c r="B197" s="65"/>
    </row>
    <row r="198" spans="1:2" x14ac:dyDescent="0.2">
      <c r="A198" s="65"/>
      <c r="B198" s="65"/>
    </row>
    <row r="199" spans="1:2" x14ac:dyDescent="0.2">
      <c r="A199" s="65"/>
      <c r="B199" s="65"/>
    </row>
    <row r="200" spans="1:2" x14ac:dyDescent="0.2">
      <c r="A200" s="65"/>
      <c r="B200" s="65"/>
    </row>
  </sheetData>
  <mergeCells count="19">
    <mergeCell ref="X9:X13"/>
    <mergeCell ref="T21:X21"/>
    <mergeCell ref="S9:S13"/>
    <mergeCell ref="V9:V13"/>
    <mergeCell ref="U9:U13"/>
    <mergeCell ref="W9:W13"/>
    <mergeCell ref="T9:T13"/>
    <mergeCell ref="E23:R23"/>
    <mergeCell ref="E22:R22"/>
    <mergeCell ref="D9:I13"/>
    <mergeCell ref="M9:M13"/>
    <mergeCell ref="L9:L13"/>
    <mergeCell ref="K9:K13"/>
    <mergeCell ref="R9:R13"/>
    <mergeCell ref="Q9:Q13"/>
    <mergeCell ref="J9:J13"/>
    <mergeCell ref="N9:N13"/>
    <mergeCell ref="O9:O13"/>
    <mergeCell ref="P9:P13"/>
  </mergeCells>
  <phoneticPr fontId="0" type="noConversion"/>
  <conditionalFormatting sqref="A2:A23 B14:B20">
    <cfRule type="cellIs" dxfId="35" priority="4" stopIfTrue="1" operator="equal">
      <formula>"odstr"</formula>
    </cfRule>
  </conditionalFormatting>
  <conditionalFormatting sqref="B1">
    <cfRule type="cellIs" dxfId="34" priority="5" stopIfTrue="1" operator="equal">
      <formula>"FUNKCE"</formula>
    </cfRule>
  </conditionalFormatting>
  <conditionalFormatting sqref="B4">
    <cfRule type="expression" dxfId="33" priority="10" stopIfTrue="1">
      <formula>COUNTIF(Datova_oblast,"")-$B$5&gt;0</formula>
    </cfRule>
  </conditionalFormatting>
  <conditionalFormatting sqref="C1:E1">
    <cfRule type="cellIs" dxfId="32" priority="3" stopIfTrue="1" operator="equal">
      <formula>"nezadána"</formula>
    </cfRule>
  </conditionalFormatting>
  <conditionalFormatting sqref="F1:I1 R1">
    <cfRule type="cellIs" dxfId="31" priority="8" stopIfTrue="1" operator="notEqual">
      <formula>""</formula>
    </cfRule>
  </conditionalFormatting>
  <conditionalFormatting sqref="G3">
    <cfRule type="expression" dxfId="30" priority="9" stopIfTrue="1">
      <formula>D1=" ?"</formula>
    </cfRule>
  </conditionalFormatting>
  <conditionalFormatting sqref="G8">
    <cfRule type="expression" dxfId="29" priority="6" stopIfTrue="1">
      <formula>S8=" "</formula>
    </cfRule>
  </conditionalFormatting>
  <conditionalFormatting sqref="P21">
    <cfRule type="expression" dxfId="28" priority="2" stopIfTrue="1">
      <formula>S22=" "</formula>
    </cfRule>
  </conditionalFormatting>
  <conditionalFormatting sqref="T21">
    <cfRule type="expression" dxfId="27" priority="1" stopIfTrue="1">
      <formula>W22=" 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3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3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3">
    <pageSetUpPr autoPageBreaks="0"/>
  </sheetPr>
  <dimension ref="A1:X200"/>
  <sheetViews>
    <sheetView topLeftCell="C2" zoomScaleNormal="100" workbookViewId="0">
      <selection activeCell="U20" sqref="U20"/>
    </sheetView>
  </sheetViews>
  <sheetFormatPr defaultColWidth="9.28515625" defaultRowHeight="12.75" x14ac:dyDescent="0.2"/>
  <cols>
    <col min="1" max="1" width="0" style="40" hidden="1" customWidth="1"/>
    <col min="2" max="2" width="12.7109375" style="40" hidden="1" customWidth="1"/>
    <col min="3" max="3" width="1.7109375" style="46" customWidth="1"/>
    <col min="4" max="4" width="1.28515625" style="46" customWidth="1"/>
    <col min="5" max="5" width="2.28515625" style="46" customWidth="1"/>
    <col min="6" max="6" width="1.7109375" style="46" customWidth="1"/>
    <col min="7" max="7" width="13.28515625" style="46" customWidth="1"/>
    <col min="8" max="8" width="34" style="46" customWidth="1"/>
    <col min="9" max="9" width="1.28515625" style="46" customWidth="1"/>
    <col min="10" max="20" width="10.7109375" style="46" customWidth="1"/>
    <col min="21" max="24" width="10.42578125" style="46" bestFit="1" customWidth="1"/>
    <col min="25" max="43" width="1.7109375" style="46" customWidth="1"/>
    <col min="44" max="16384" width="9.28515625" style="46"/>
  </cols>
  <sheetData>
    <row r="1" spans="1:24" s="40" customFormat="1" ht="13.5" hidden="1" x14ac:dyDescent="0.2">
      <c r="A1" s="35" t="str">
        <f>IF(KNIHOVNA!C4="","ŠABLONA",IF(KNIHOVNA!C4="T","TISK","ELEKTRO"))</f>
        <v>ŠABLONA</v>
      </c>
      <c r="B1" s="35" t="s">
        <v>223</v>
      </c>
      <c r="C1" s="36" t="str">
        <f>CONCATENATE(D1,F1,IF(G1&lt;&gt;"",".",""),G1,IF(H1&lt;&gt;"",".",""),H1,IF(I1&lt;&gt;"",".",""),I1,"")</f>
        <v>A4</v>
      </c>
      <c r="D1" s="37" t="str">
        <f>IF(KNIHOVNA!J4=""," ?",KNIHOVNA!J4)</f>
        <v>A</v>
      </c>
      <c r="E1" s="37" t="str">
        <f>CONCATENATE(C1,R1)</f>
        <v>A4</v>
      </c>
      <c r="F1" s="38">
        <v>4</v>
      </c>
      <c r="G1" s="39"/>
      <c r="H1" s="39"/>
      <c r="I1" s="39"/>
      <c r="J1" s="41"/>
      <c r="K1" s="41"/>
      <c r="L1" s="41"/>
      <c r="M1" s="41"/>
      <c r="N1" s="41"/>
      <c r="O1" s="41"/>
      <c r="P1" s="41"/>
      <c r="Q1" s="41"/>
      <c r="R1" s="42"/>
      <c r="S1" s="43" t="s">
        <v>49</v>
      </c>
    </row>
    <row r="2" spans="1:24" x14ac:dyDescent="0.2">
      <c r="A2" s="40" t="s">
        <v>50</v>
      </c>
      <c r="B2" s="44"/>
      <c r="C2" s="45"/>
    </row>
    <row r="3" spans="1:24" s="48" customFormat="1" ht="15.75" x14ac:dyDescent="0.2">
      <c r="A3" s="40" t="s">
        <v>50</v>
      </c>
      <c r="B3" s="47" t="s">
        <v>61</v>
      </c>
      <c r="D3" s="49" t="s">
        <v>46</v>
      </c>
      <c r="E3" s="49"/>
      <c r="F3" s="49"/>
      <c r="G3" s="49"/>
      <c r="H3" s="103" t="s">
        <v>332</v>
      </c>
      <c r="I3" s="51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4" s="48" customFormat="1" ht="15.6" hidden="1" customHeight="1" x14ac:dyDescent="0.2">
      <c r="A4" s="40" t="s">
        <v>50</v>
      </c>
      <c r="B4" s="52">
        <v>12</v>
      </c>
      <c r="D4" s="51" t="s">
        <v>46</v>
      </c>
      <c r="E4" s="49"/>
      <c r="F4" s="49"/>
      <c r="G4" s="49"/>
      <c r="H4" s="51" t="s">
        <v>22</v>
      </c>
      <c r="I4" s="51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4" s="48" customFormat="1" ht="15.75" x14ac:dyDescent="0.2">
      <c r="A5" s="40" t="s">
        <v>57</v>
      </c>
      <c r="B5" s="53">
        <v>0</v>
      </c>
      <c r="D5" s="54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</row>
    <row r="6" spans="1:24" s="48" customFormat="1" ht="21" hidden="1" customHeight="1" x14ac:dyDescent="0.25">
      <c r="A6" s="40" t="str">
        <f>IF(COUNTBLANK(C6:IW6)=254,"odstr","OK")</f>
        <v>OK</v>
      </c>
      <c r="B6" s="56" t="s">
        <v>53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122"/>
      <c r="S6" s="122"/>
      <c r="T6" s="122"/>
      <c r="U6" s="122"/>
      <c r="V6" s="122"/>
      <c r="W6" s="122"/>
      <c r="X6" s="122"/>
    </row>
    <row r="7" spans="1:24" s="48" customFormat="1" ht="21" hidden="1" customHeight="1" x14ac:dyDescent="0.2">
      <c r="A7" s="40" t="str">
        <f>IF(COUNTBLANK(C7:IW7)=254,"odstr","OK")</f>
        <v>OK</v>
      </c>
      <c r="B7" s="56" t="s">
        <v>54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</row>
    <row r="8" spans="1:24" s="59" customFormat="1" ht="21" customHeight="1" thickBot="1" x14ac:dyDescent="0.25">
      <c r="A8" s="40" t="s">
        <v>50</v>
      </c>
      <c r="B8" s="40"/>
      <c r="D8" s="60"/>
      <c r="E8" s="61"/>
      <c r="F8" s="61"/>
      <c r="G8" s="61"/>
      <c r="H8" s="61"/>
      <c r="I8" s="62"/>
      <c r="J8" s="62"/>
      <c r="K8" s="62"/>
      <c r="L8" s="62"/>
      <c r="M8" s="62"/>
      <c r="N8" s="62"/>
      <c r="O8" s="62"/>
      <c r="P8" s="62"/>
      <c r="Q8" s="62"/>
      <c r="R8" s="105"/>
      <c r="S8" s="105"/>
      <c r="T8" s="105"/>
      <c r="U8" s="105"/>
      <c r="V8" s="105"/>
      <c r="W8" s="105"/>
      <c r="X8" s="105"/>
    </row>
    <row r="9" spans="1:24" ht="9" customHeight="1" x14ac:dyDescent="0.2">
      <c r="A9" s="40" t="s">
        <v>50</v>
      </c>
      <c r="C9" s="64"/>
      <c r="D9" s="457" t="s">
        <v>304</v>
      </c>
      <c r="E9" s="458"/>
      <c r="F9" s="458"/>
      <c r="G9" s="458"/>
      <c r="H9" s="458"/>
      <c r="I9" s="459"/>
      <c r="J9" s="454" t="s">
        <v>23</v>
      </c>
      <c r="K9" s="454" t="s">
        <v>55</v>
      </c>
      <c r="L9" s="454" t="s">
        <v>56</v>
      </c>
      <c r="M9" s="454" t="s">
        <v>224</v>
      </c>
      <c r="N9" s="454" t="s">
        <v>227</v>
      </c>
      <c r="O9" s="454" t="s">
        <v>228</v>
      </c>
      <c r="P9" s="454" t="s">
        <v>230</v>
      </c>
      <c r="Q9" s="466" t="s">
        <v>233</v>
      </c>
      <c r="R9" s="454" t="s">
        <v>235</v>
      </c>
      <c r="S9" s="466" t="s">
        <v>299</v>
      </c>
      <c r="T9" s="466" t="s">
        <v>311</v>
      </c>
      <c r="U9" s="497">
        <v>2021</v>
      </c>
      <c r="V9" s="497">
        <v>2022</v>
      </c>
      <c r="W9" s="475">
        <v>2023</v>
      </c>
      <c r="X9" s="479">
        <v>2024</v>
      </c>
    </row>
    <row r="10" spans="1:24" ht="9" customHeight="1" x14ac:dyDescent="0.2">
      <c r="A10" s="40" t="s">
        <v>50</v>
      </c>
      <c r="C10" s="64"/>
      <c r="D10" s="460"/>
      <c r="E10" s="461"/>
      <c r="F10" s="461"/>
      <c r="G10" s="461"/>
      <c r="H10" s="461"/>
      <c r="I10" s="462"/>
      <c r="J10" s="455"/>
      <c r="K10" s="455"/>
      <c r="L10" s="455"/>
      <c r="M10" s="455"/>
      <c r="N10" s="455"/>
      <c r="O10" s="455"/>
      <c r="P10" s="455"/>
      <c r="Q10" s="467"/>
      <c r="R10" s="455"/>
      <c r="S10" s="467"/>
      <c r="T10" s="467"/>
      <c r="U10" s="493"/>
      <c r="V10" s="493"/>
      <c r="W10" s="495"/>
      <c r="X10" s="490"/>
    </row>
    <row r="11" spans="1:24" ht="9" customHeight="1" x14ac:dyDescent="0.2">
      <c r="A11" s="40" t="s">
        <v>50</v>
      </c>
      <c r="C11" s="64"/>
      <c r="D11" s="460"/>
      <c r="E11" s="461"/>
      <c r="F11" s="461"/>
      <c r="G11" s="461"/>
      <c r="H11" s="461"/>
      <c r="I11" s="462"/>
      <c r="J11" s="455"/>
      <c r="K11" s="455"/>
      <c r="L11" s="455"/>
      <c r="M11" s="455"/>
      <c r="N11" s="455"/>
      <c r="O11" s="455"/>
      <c r="P11" s="455"/>
      <c r="Q11" s="467"/>
      <c r="R11" s="455"/>
      <c r="S11" s="467"/>
      <c r="T11" s="467"/>
      <c r="U11" s="493"/>
      <c r="V11" s="493"/>
      <c r="W11" s="495"/>
      <c r="X11" s="490"/>
    </row>
    <row r="12" spans="1:24" ht="9" customHeight="1" x14ac:dyDescent="0.2">
      <c r="A12" s="40" t="s">
        <v>50</v>
      </c>
      <c r="C12" s="64"/>
      <c r="D12" s="460"/>
      <c r="E12" s="461"/>
      <c r="F12" s="461"/>
      <c r="G12" s="461"/>
      <c r="H12" s="461"/>
      <c r="I12" s="462"/>
      <c r="J12" s="455"/>
      <c r="K12" s="455"/>
      <c r="L12" s="455"/>
      <c r="M12" s="455"/>
      <c r="N12" s="455"/>
      <c r="O12" s="455"/>
      <c r="P12" s="455"/>
      <c r="Q12" s="467"/>
      <c r="R12" s="455"/>
      <c r="S12" s="467"/>
      <c r="T12" s="467"/>
      <c r="U12" s="493"/>
      <c r="V12" s="493"/>
      <c r="W12" s="495"/>
      <c r="X12" s="490"/>
    </row>
    <row r="13" spans="1:24" ht="6" customHeight="1" thickBot="1" x14ac:dyDescent="0.25">
      <c r="A13" s="40" t="s">
        <v>50</v>
      </c>
      <c r="C13" s="64"/>
      <c r="D13" s="463"/>
      <c r="E13" s="464"/>
      <c r="F13" s="464"/>
      <c r="G13" s="464"/>
      <c r="H13" s="464"/>
      <c r="I13" s="465"/>
      <c r="J13" s="456"/>
      <c r="K13" s="456"/>
      <c r="L13" s="456"/>
      <c r="M13" s="456"/>
      <c r="N13" s="456"/>
      <c r="O13" s="456"/>
      <c r="P13" s="456"/>
      <c r="Q13" s="468"/>
      <c r="R13" s="456"/>
      <c r="S13" s="468"/>
      <c r="T13" s="468"/>
      <c r="U13" s="494"/>
      <c r="V13" s="494"/>
      <c r="W13" s="496"/>
      <c r="X13" s="491"/>
    </row>
    <row r="14" spans="1:24" ht="14.25" thickTop="1" thickBot="1" x14ac:dyDescent="0.25">
      <c r="A14" s="65" t="str">
        <f>IF(COUNTBLANK(C14:IW14)=254,"odstr",IF(AND($A$1="TISK",SUM(J14:R14)=0),"odstr","OK"))</f>
        <v>OK</v>
      </c>
      <c r="B14" s="42" t="s">
        <v>57</v>
      </c>
      <c r="C14" s="66"/>
      <c r="D14" s="106"/>
      <c r="E14" s="107" t="s">
        <v>24</v>
      </c>
      <c r="F14" s="107"/>
      <c r="G14" s="107"/>
      <c r="H14" s="108"/>
      <c r="I14" s="109"/>
      <c r="J14" s="123">
        <v>5268.889598577578</v>
      </c>
      <c r="K14" s="123">
        <v>5222.9704184524653</v>
      </c>
      <c r="L14" s="123">
        <v>5256.9476392450106</v>
      </c>
      <c r="M14" s="123">
        <v>5306.0224044874039</v>
      </c>
      <c r="N14" s="123">
        <v>5297.8852429375174</v>
      </c>
      <c r="O14" s="123">
        <v>5310.1745554425024</v>
      </c>
      <c r="P14" s="123">
        <v>5350.0227124750008</v>
      </c>
      <c r="Q14" s="123">
        <v>5377.140073775</v>
      </c>
      <c r="R14" s="386">
        <v>5415.4110273750002</v>
      </c>
      <c r="S14" s="123">
        <v>5412.2</v>
      </c>
      <c r="T14" s="123">
        <v>5372</v>
      </c>
      <c r="U14" s="123">
        <v>5363.9</v>
      </c>
      <c r="V14" s="123">
        <v>5291.1</v>
      </c>
      <c r="W14" s="386">
        <v>5194.8</v>
      </c>
      <c r="X14" s="432">
        <v>5331.2</v>
      </c>
    </row>
    <row r="15" spans="1:24" ht="13.5" thickBot="1" x14ac:dyDescent="0.25">
      <c r="A15" s="65" t="s">
        <v>50</v>
      </c>
      <c r="B15" s="42" t="s">
        <v>57</v>
      </c>
      <c r="C15" s="66"/>
      <c r="D15" s="111" t="s">
        <v>20</v>
      </c>
      <c r="E15" s="112"/>
      <c r="F15" s="112"/>
      <c r="G15" s="112"/>
      <c r="H15" s="112"/>
      <c r="I15" s="112"/>
      <c r="J15" s="14"/>
      <c r="K15" s="14"/>
      <c r="L15" s="14"/>
      <c r="M15" s="14"/>
      <c r="N15" s="14"/>
      <c r="O15" s="14"/>
      <c r="P15" s="14"/>
      <c r="Q15" s="22"/>
      <c r="R15" s="22"/>
      <c r="S15" s="22"/>
      <c r="T15" s="22"/>
      <c r="U15" s="373"/>
      <c r="V15" s="22"/>
      <c r="W15" s="22"/>
      <c r="X15" s="22"/>
    </row>
    <row r="16" spans="1:24" x14ac:dyDescent="0.2">
      <c r="A16" s="65" t="str">
        <f>IF(COUNTBLANK(C16:IW16)=254,"odstr",IF(AND($A$1="TISK",SUM(J16:R16)=0),"odstr","OK"))</f>
        <v>OK</v>
      </c>
      <c r="B16" s="42" t="s">
        <v>57</v>
      </c>
      <c r="C16" s="66"/>
      <c r="D16" s="121"/>
      <c r="E16" s="76" t="s">
        <v>25</v>
      </c>
      <c r="F16" s="76"/>
      <c r="G16" s="76"/>
      <c r="H16" s="77"/>
      <c r="I16" s="78"/>
      <c r="J16" s="21">
        <f>('A1'!J14*1000)/'A4'!J14</f>
        <v>765427.31149439164</v>
      </c>
      <c r="K16" s="21">
        <f>('A1'!K14*1000)/'A4'!K14</f>
        <v>784104.57496204413</v>
      </c>
      <c r="L16" s="21">
        <f>('A1'!L14*1000)/'A4'!L14</f>
        <v>783417.73261250742</v>
      </c>
      <c r="M16" s="21">
        <f>('A1'!M14*1000)/'A4'!M14</f>
        <v>785713.04118018574</v>
      </c>
      <c r="N16" s="21">
        <f>('A1'!N14*1000)/'A4'!N14</f>
        <v>826365.76657378406</v>
      </c>
      <c r="O16" s="21">
        <f>('A1'!O14*1000)/'A4'!O14</f>
        <v>876018.84861435776</v>
      </c>
      <c r="P16" s="21">
        <f>('A1'!P14*1000)/'A4'!P14</f>
        <v>905235.40932026098</v>
      </c>
      <c r="Q16" s="21">
        <f>('A1'!Q14*1000)/'A4'!Q14</f>
        <v>963215.37637829513</v>
      </c>
      <c r="R16" s="384">
        <f>('A1'!R14*1000)/'A4'!R14</f>
        <v>1011146.3326273608</v>
      </c>
      <c r="S16" s="16">
        <f>('A1'!S14*1000)/'A4'!S14</f>
        <v>1088073.057167141</v>
      </c>
      <c r="T16" s="16">
        <f>('A1'!T14*1000)/'A4'!T14</f>
        <v>1084943.7825763216</v>
      </c>
      <c r="U16" s="16">
        <f>('A1'!U14*1000)/'A4'!U14</f>
        <v>1175964.3170081472</v>
      </c>
      <c r="V16" s="16">
        <f>('A1'!V14*1000)/'A4'!V14</f>
        <v>1332401.9580049517</v>
      </c>
      <c r="W16" s="384">
        <f>('A1'!W14*1000)/'A4'!W14</f>
        <v>1474485.061985062</v>
      </c>
      <c r="X16" s="382">
        <f>('A1'!X14*1000)/'A4'!X14</f>
        <v>1511298.0192076832</v>
      </c>
    </row>
    <row r="17" spans="1:24" ht="13.5" thickBot="1" x14ac:dyDescent="0.25">
      <c r="A17" s="65" t="str">
        <f>IF(COUNTBLANK(C17:IW17)=254,"odstr",IF(AND($A$1="TISK",SUM(J17:R17)=0),"odstr","OK"))</f>
        <v>OK</v>
      </c>
      <c r="B17" s="42" t="s">
        <v>57</v>
      </c>
      <c r="C17" s="66"/>
      <c r="D17" s="117"/>
      <c r="E17" s="118" t="s">
        <v>239</v>
      </c>
      <c r="F17" s="118"/>
      <c r="G17" s="118"/>
      <c r="H17" s="119"/>
      <c r="I17" s="120"/>
      <c r="J17" s="17">
        <f>('A1'!J15*1000)/'A4'!J14</f>
        <v>28981.278148478119</v>
      </c>
      <c r="K17" s="17">
        <f>('A1'!K15*1000)/'A4'!K14</f>
        <v>29877.234971923517</v>
      </c>
      <c r="L17" s="17">
        <f>('A1'!L15*1000)/'A4'!L14</f>
        <v>29411.124403910762</v>
      </c>
      <c r="M17" s="17">
        <f>('A1'!M15*1000)/'A4'!M14</f>
        <v>29281.068941675414</v>
      </c>
      <c r="N17" s="17">
        <f>('A1'!N15*1000)/'A4'!N14</f>
        <v>30364.908583862147</v>
      </c>
      <c r="O17" s="17">
        <f>('A1'!O15*1000)/'A4'!O14</f>
        <v>31301.957382694516</v>
      </c>
      <c r="P17" s="17">
        <f>('A1'!P15*1000)/'A4'!P14</f>
        <v>30326.356817947464</v>
      </c>
      <c r="Q17" s="17">
        <f>('A1'!Q15*1000)/'A4'!Q14</f>
        <v>33764.161232325911</v>
      </c>
      <c r="R17" s="385">
        <f>('A1'!R15*1000)/'A4'!R14</f>
        <v>40906.344153047437</v>
      </c>
      <c r="S17" s="17">
        <f>('A1'!S15*1000)/'A4'!S14</f>
        <v>45807.108340539897</v>
      </c>
      <c r="T17" s="17">
        <f>('A1'!T15*1000)/'A4'!T14</f>
        <v>48822.848073162677</v>
      </c>
      <c r="U17" s="18">
        <f>('A1'!U15*1000)/'A4'!U14</f>
        <v>52330.949580012675</v>
      </c>
      <c r="V17" s="18">
        <f>('A1'!V15*1000)/'A4'!V14</f>
        <v>55494.606711662978</v>
      </c>
      <c r="W17" s="385">
        <f>('A1'!W15*1000)/'A4'!W14</f>
        <v>61730.152423044157</v>
      </c>
      <c r="X17" s="383">
        <f>('A1'!X15*1000)/'A4'!X14</f>
        <v>62259.895947146964</v>
      </c>
    </row>
    <row r="18" spans="1:24" ht="13.5" thickBot="1" x14ac:dyDescent="0.25">
      <c r="A18" s="65" t="s">
        <v>50</v>
      </c>
      <c r="B18" s="42" t="s">
        <v>57</v>
      </c>
      <c r="C18" s="66"/>
      <c r="D18" s="111" t="s">
        <v>231</v>
      </c>
      <c r="E18" s="112"/>
      <c r="F18" s="112"/>
      <c r="G18" s="112"/>
      <c r="H18" s="112"/>
      <c r="I18" s="112"/>
      <c r="J18" s="14"/>
      <c r="K18" s="14"/>
      <c r="L18" s="14"/>
      <c r="M18" s="14"/>
      <c r="N18" s="14"/>
      <c r="O18" s="14"/>
      <c r="P18" s="14"/>
      <c r="Q18" s="22"/>
      <c r="R18" s="22"/>
      <c r="S18" s="22"/>
      <c r="T18" s="22"/>
      <c r="U18" s="373"/>
      <c r="V18" s="22"/>
      <c r="W18" s="22"/>
      <c r="X18" s="22"/>
    </row>
    <row r="19" spans="1:24" x14ac:dyDescent="0.2">
      <c r="A19" s="65" t="str">
        <f>IF(COUNTBLANK(C19:IW19)=254,"odstr",IF(AND($A$1="TISK",SUM(J19:R19)=0),"odstr","OK"))</f>
        <v>OK</v>
      </c>
      <c r="B19" s="42" t="s">
        <v>57</v>
      </c>
      <c r="C19" s="66"/>
      <c r="D19" s="121"/>
      <c r="E19" s="76" t="s">
        <v>25</v>
      </c>
      <c r="F19" s="76"/>
      <c r="G19" s="76"/>
      <c r="H19" s="77"/>
      <c r="I19" s="78"/>
      <c r="J19" s="21">
        <f>('A2'!J14*1000)/'A4'!J14</f>
        <v>938504.00686606695</v>
      </c>
      <c r="K19" s="21">
        <f>('A2'!K14*1000)/'A4'!K14</f>
        <v>963535.22934389976</v>
      </c>
      <c r="L19" s="21">
        <f>('A2'!L14*1000)/'A4'!L14</f>
        <v>949929.94845906191</v>
      </c>
      <c r="M19" s="21">
        <f>('A2'!M14*1000)/'A4'!M14</f>
        <v>940750.64511195279</v>
      </c>
      <c r="N19" s="21">
        <f>('A2'!N14*1000)/'A4'!N14</f>
        <v>963349.85866363219</v>
      </c>
      <c r="O19" s="21">
        <f>('A2'!O14*1000)/'A4'!O14</f>
        <v>1008780.0210841869</v>
      </c>
      <c r="P19" s="21">
        <f>('A2'!P14*1000)/'A4'!P14</f>
        <v>1027107.789128975</v>
      </c>
      <c r="Q19" s="21">
        <f>('A2'!Q14*1000)/'A4'!Q14</f>
        <v>1074798.1121389379</v>
      </c>
      <c r="R19" s="384">
        <f>('A2'!R14*1000)/'A4'!R14</f>
        <v>1097407.559640158</v>
      </c>
      <c r="S19" s="21">
        <f>('A2'!S14*1000)/'A4'!S14</f>
        <v>1137212.9633051255</v>
      </c>
      <c r="T19" s="21">
        <f>('A2'!T14*1000)/'A4'!T14</f>
        <v>1084943.7825763216</v>
      </c>
      <c r="U19" s="16">
        <f>('A2'!U14*1000)/'A4'!U14</f>
        <v>1130360.7449803315</v>
      </c>
      <c r="V19" s="16">
        <f>('A2'!V14*1000)/'A4'!V14</f>
        <v>1178539.4341441288</v>
      </c>
      <c r="W19" s="384">
        <f>('A2'!W14*1000)/'A4'!W14</f>
        <v>1200958.0734580734</v>
      </c>
      <c r="X19" s="382">
        <f>('A2'!X14*1000)/'A4'!X14</f>
        <v>1184661.2394957982</v>
      </c>
    </row>
    <row r="20" spans="1:24" ht="13.5" thickBot="1" x14ac:dyDescent="0.25">
      <c r="A20" s="65" t="str">
        <f>IF(COUNTBLANK(C20:IW20)=254,"odstr",IF(AND($A$1="TISK",SUM(J20:R20)=0),"odstr","OK"))</f>
        <v>OK</v>
      </c>
      <c r="B20" s="42" t="s">
        <v>57</v>
      </c>
      <c r="C20" s="66"/>
      <c r="D20" s="92"/>
      <c r="E20" s="93" t="s">
        <v>239</v>
      </c>
      <c r="F20" s="93"/>
      <c r="G20" s="93"/>
      <c r="H20" s="94"/>
      <c r="I20" s="95"/>
      <c r="J20" s="18">
        <f>('A2'!J16*1000)/'A4'!J14</f>
        <v>34253.336131186952</v>
      </c>
      <c r="K20" s="18">
        <f>('A2'!K16*1000)/'A4'!K14</f>
        <v>34790.422402010634</v>
      </c>
      <c r="L20" s="18">
        <f>('A2'!L16*1000)/'A4'!L14</f>
        <v>33609.089188839112</v>
      </c>
      <c r="M20" s="18">
        <f>('A2'!M16*1000)/'A4'!M14</f>
        <v>32391.549275853315</v>
      </c>
      <c r="N20" s="18">
        <f>('A2'!N16*1000)/'A4'!N14</f>
        <v>33126.748955219409</v>
      </c>
      <c r="O20" s="18">
        <f>('A2'!O16*1000)/'A4'!O14</f>
        <v>34012.975130456616</v>
      </c>
      <c r="P20" s="18">
        <f>('A2'!P16*1000)/'A4'!P14</f>
        <v>32854.31624776555</v>
      </c>
      <c r="Q20" s="18">
        <f>('A2'!Q16*1000)/'A4'!Q14</f>
        <v>36324.419921002358</v>
      </c>
      <c r="R20" s="385">
        <f>('A2'!R16*1000)/'A4'!R14</f>
        <v>42934.807946908761</v>
      </c>
      <c r="S20" s="18">
        <f>('A2'!S16*1000)/'A4'!S14</f>
        <v>47089.70737407502</v>
      </c>
      <c r="T20" s="18">
        <f>('A2'!T16*1000)/'A4'!T14</f>
        <v>48822.848073162677</v>
      </c>
      <c r="U20" s="18">
        <f>('A2'!U16*1000)/'A4'!U14</f>
        <v>50415.17300579256</v>
      </c>
      <c r="V20" s="18">
        <f>('A2'!V16*1000)/'A4'!V14</f>
        <v>46449.185270463466</v>
      </c>
      <c r="W20" s="385">
        <f>('A2'!W16*1000)/'A4'!W14</f>
        <v>46674.218104808853</v>
      </c>
      <c r="X20" s="383">
        <f>('A2'!X16*1000)/'A4'!X14</f>
        <v>45971.442979728759</v>
      </c>
    </row>
    <row r="21" spans="1:24" ht="13.5" x14ac:dyDescent="0.25">
      <c r="A21" s="65" t="s">
        <v>50</v>
      </c>
      <c r="B21" s="65" t="s">
        <v>58</v>
      </c>
      <c r="D21" s="97"/>
      <c r="E21" s="98"/>
      <c r="F21" s="98"/>
      <c r="G21" s="98"/>
      <c r="H21" s="98"/>
      <c r="I21" s="97"/>
      <c r="J21" s="97"/>
      <c r="K21" s="97"/>
      <c r="L21" s="97"/>
      <c r="M21" s="97"/>
      <c r="N21" s="97"/>
      <c r="O21" s="97"/>
      <c r="P21" s="372"/>
      <c r="Q21" s="372"/>
      <c r="R21" s="372"/>
      <c r="S21" s="372"/>
      <c r="T21" s="372"/>
      <c r="U21" s="474" t="s">
        <v>241</v>
      </c>
      <c r="V21" s="474"/>
      <c r="W21" s="474"/>
      <c r="X21" s="474"/>
    </row>
    <row r="22" spans="1:24" ht="12.75" customHeight="1" x14ac:dyDescent="0.2">
      <c r="A22" s="65" t="str">
        <f>IF(COUNTBLANK(D22:E22)=2,"odstr","OK")</f>
        <v>odstr</v>
      </c>
      <c r="B22" s="65"/>
      <c r="D22" s="100"/>
      <c r="E22" s="447"/>
      <c r="F22" s="447"/>
      <c r="G22" s="447"/>
      <c r="H22" s="447"/>
      <c r="I22" s="447"/>
      <c r="J22" s="447"/>
      <c r="K22" s="447"/>
      <c r="L22" s="447"/>
      <c r="M22" s="447"/>
      <c r="N22" s="447"/>
      <c r="O22" s="447"/>
      <c r="P22" s="447"/>
      <c r="Q22" s="447"/>
      <c r="R22" s="447"/>
      <c r="S22" s="301"/>
      <c r="T22" s="301"/>
      <c r="U22" s="301"/>
      <c r="V22" s="301"/>
      <c r="W22" s="301"/>
      <c r="X22" s="301"/>
    </row>
    <row r="23" spans="1:24" x14ac:dyDescent="0.2">
      <c r="A23" s="65" t="str">
        <f>IF(COUNTBLANK(D23:E23)=2,"odstr","OK")</f>
        <v>odstr</v>
      </c>
      <c r="B23" s="65"/>
      <c r="D23" s="100"/>
      <c r="E23" s="447"/>
      <c r="F23" s="447"/>
      <c r="G23" s="447"/>
      <c r="H23" s="447"/>
      <c r="I23" s="447"/>
      <c r="J23" s="447"/>
      <c r="K23" s="447"/>
      <c r="L23" s="447"/>
      <c r="M23" s="447"/>
      <c r="N23" s="447"/>
      <c r="O23" s="447"/>
      <c r="P23" s="447"/>
      <c r="Q23" s="447"/>
      <c r="R23" s="447"/>
      <c r="S23" s="301"/>
      <c r="T23" s="301"/>
      <c r="U23" s="301"/>
      <c r="V23" s="301"/>
      <c r="W23" s="301"/>
      <c r="X23" s="301"/>
    </row>
    <row r="24" spans="1:24" x14ac:dyDescent="0.2">
      <c r="A24" s="65" t="s">
        <v>58</v>
      </c>
      <c r="B24" s="65"/>
    </row>
    <row r="25" spans="1:24" x14ac:dyDescent="0.2">
      <c r="A25" s="65"/>
      <c r="B25" s="65"/>
    </row>
    <row r="26" spans="1:24" x14ac:dyDescent="0.2">
      <c r="A26" s="65"/>
      <c r="B26" s="65"/>
    </row>
    <row r="27" spans="1:24" x14ac:dyDescent="0.2">
      <c r="A27" s="65"/>
      <c r="B27" s="65"/>
    </row>
    <row r="28" spans="1:24" x14ac:dyDescent="0.2">
      <c r="A28" s="65"/>
      <c r="B28" s="65"/>
    </row>
    <row r="29" spans="1:24" x14ac:dyDescent="0.2">
      <c r="A29" s="65"/>
      <c r="B29" s="65"/>
    </row>
    <row r="30" spans="1:24" x14ac:dyDescent="0.2">
      <c r="A30" s="65"/>
      <c r="B30" s="65"/>
    </row>
    <row r="31" spans="1:24" x14ac:dyDescent="0.2">
      <c r="A31" s="65"/>
      <c r="B31" s="65"/>
    </row>
    <row r="32" spans="1:24" x14ac:dyDescent="0.2">
      <c r="A32" s="65"/>
      <c r="B32" s="65"/>
    </row>
    <row r="33" spans="1:2" x14ac:dyDescent="0.2">
      <c r="A33" s="65"/>
      <c r="B33" s="65"/>
    </row>
    <row r="34" spans="1:2" x14ac:dyDescent="0.2">
      <c r="A34" s="65"/>
      <c r="B34" s="65"/>
    </row>
    <row r="35" spans="1:2" x14ac:dyDescent="0.2">
      <c r="A35" s="65"/>
      <c r="B35" s="65"/>
    </row>
    <row r="36" spans="1:2" x14ac:dyDescent="0.2">
      <c r="A36" s="65"/>
      <c r="B36" s="65"/>
    </row>
    <row r="37" spans="1:2" x14ac:dyDescent="0.2">
      <c r="A37" s="65"/>
      <c r="B37" s="65"/>
    </row>
    <row r="38" spans="1:2" x14ac:dyDescent="0.2">
      <c r="A38" s="65"/>
      <c r="B38" s="65"/>
    </row>
    <row r="39" spans="1:2" x14ac:dyDescent="0.2">
      <c r="A39" s="65"/>
      <c r="B39" s="65"/>
    </row>
    <row r="40" spans="1:2" x14ac:dyDescent="0.2">
      <c r="A40" s="65"/>
      <c r="B40" s="65"/>
    </row>
    <row r="41" spans="1:2" x14ac:dyDescent="0.2">
      <c r="A41" s="65"/>
      <c r="B41" s="65"/>
    </row>
    <row r="42" spans="1:2" x14ac:dyDescent="0.2">
      <c r="A42" s="65"/>
      <c r="B42" s="65"/>
    </row>
    <row r="43" spans="1:2" x14ac:dyDescent="0.2">
      <c r="A43" s="65"/>
      <c r="B43" s="65"/>
    </row>
    <row r="44" spans="1:2" x14ac:dyDescent="0.2">
      <c r="A44" s="65"/>
      <c r="B44" s="65"/>
    </row>
    <row r="45" spans="1:2" x14ac:dyDescent="0.2">
      <c r="A45" s="65"/>
      <c r="B45" s="65"/>
    </row>
    <row r="46" spans="1:2" x14ac:dyDescent="0.2">
      <c r="A46" s="65"/>
      <c r="B46" s="65"/>
    </row>
    <row r="47" spans="1:2" x14ac:dyDescent="0.2">
      <c r="A47" s="65"/>
      <c r="B47" s="65"/>
    </row>
    <row r="48" spans="1:2" x14ac:dyDescent="0.2">
      <c r="A48" s="65"/>
      <c r="B48" s="65"/>
    </row>
    <row r="49" spans="1:2" x14ac:dyDescent="0.2">
      <c r="A49" s="65"/>
      <c r="B49" s="65"/>
    </row>
    <row r="50" spans="1:2" x14ac:dyDescent="0.2">
      <c r="A50" s="65"/>
      <c r="B50" s="65"/>
    </row>
    <row r="51" spans="1:2" x14ac:dyDescent="0.2">
      <c r="A51" s="65"/>
      <c r="B51" s="65"/>
    </row>
    <row r="52" spans="1:2" x14ac:dyDescent="0.2">
      <c r="A52" s="65"/>
      <c r="B52" s="65"/>
    </row>
    <row r="53" spans="1:2" x14ac:dyDescent="0.2">
      <c r="A53" s="65"/>
      <c r="B53" s="65"/>
    </row>
    <row r="54" spans="1:2" x14ac:dyDescent="0.2">
      <c r="A54" s="65"/>
      <c r="B54" s="65"/>
    </row>
    <row r="55" spans="1:2" x14ac:dyDescent="0.2">
      <c r="A55" s="65"/>
      <c r="B55" s="65"/>
    </row>
    <row r="56" spans="1:2" x14ac:dyDescent="0.2">
      <c r="A56" s="65"/>
      <c r="B56" s="65"/>
    </row>
    <row r="57" spans="1:2" x14ac:dyDescent="0.2">
      <c r="A57" s="65"/>
      <c r="B57" s="65"/>
    </row>
    <row r="58" spans="1:2" x14ac:dyDescent="0.2">
      <c r="A58" s="65"/>
      <c r="B58" s="65"/>
    </row>
    <row r="59" spans="1:2" x14ac:dyDescent="0.2">
      <c r="A59" s="65"/>
      <c r="B59" s="65"/>
    </row>
    <row r="60" spans="1:2" x14ac:dyDescent="0.2">
      <c r="A60" s="65"/>
      <c r="B60" s="65"/>
    </row>
    <row r="61" spans="1:2" x14ac:dyDescent="0.2">
      <c r="A61" s="65"/>
      <c r="B61" s="65"/>
    </row>
    <row r="62" spans="1:2" x14ac:dyDescent="0.2">
      <c r="A62" s="65"/>
      <c r="B62" s="65"/>
    </row>
    <row r="63" spans="1:2" x14ac:dyDescent="0.2">
      <c r="A63" s="65"/>
      <c r="B63" s="65"/>
    </row>
    <row r="64" spans="1:2" x14ac:dyDescent="0.2">
      <c r="A64" s="65"/>
      <c r="B64" s="65"/>
    </row>
    <row r="65" spans="1:2" x14ac:dyDescent="0.2">
      <c r="A65" s="65"/>
      <c r="B65" s="65"/>
    </row>
    <row r="66" spans="1:2" x14ac:dyDescent="0.2">
      <c r="A66" s="65"/>
      <c r="B66" s="65"/>
    </row>
    <row r="67" spans="1:2" x14ac:dyDescent="0.2">
      <c r="A67" s="65"/>
      <c r="B67" s="65"/>
    </row>
    <row r="68" spans="1:2" x14ac:dyDescent="0.2">
      <c r="A68" s="65"/>
      <c r="B68" s="65"/>
    </row>
    <row r="69" spans="1:2" x14ac:dyDescent="0.2">
      <c r="A69" s="65"/>
      <c r="B69" s="65"/>
    </row>
    <row r="70" spans="1:2" x14ac:dyDescent="0.2">
      <c r="A70" s="65"/>
      <c r="B70" s="65"/>
    </row>
    <row r="71" spans="1:2" x14ac:dyDescent="0.2">
      <c r="A71" s="65"/>
      <c r="B71" s="65"/>
    </row>
    <row r="72" spans="1:2" x14ac:dyDescent="0.2">
      <c r="A72" s="65"/>
      <c r="B72" s="65"/>
    </row>
    <row r="73" spans="1:2" x14ac:dyDescent="0.2">
      <c r="A73" s="65"/>
      <c r="B73" s="65"/>
    </row>
    <row r="74" spans="1:2" x14ac:dyDescent="0.2">
      <c r="A74" s="65"/>
      <c r="B74" s="65"/>
    </row>
    <row r="75" spans="1:2" x14ac:dyDescent="0.2">
      <c r="A75" s="65"/>
      <c r="B75" s="65"/>
    </row>
    <row r="76" spans="1:2" x14ac:dyDescent="0.2">
      <c r="A76" s="65"/>
      <c r="B76" s="65"/>
    </row>
    <row r="77" spans="1:2" x14ac:dyDescent="0.2">
      <c r="A77" s="65"/>
      <c r="B77" s="65"/>
    </row>
    <row r="78" spans="1:2" x14ac:dyDescent="0.2">
      <c r="A78" s="65"/>
      <c r="B78" s="65"/>
    </row>
    <row r="79" spans="1:2" x14ac:dyDescent="0.2">
      <c r="A79" s="65"/>
      <c r="B79" s="65"/>
    </row>
    <row r="80" spans="1:2" x14ac:dyDescent="0.2">
      <c r="A80" s="65"/>
      <c r="B80" s="65"/>
    </row>
    <row r="81" spans="1:2" x14ac:dyDescent="0.2">
      <c r="A81" s="65"/>
      <c r="B81" s="65"/>
    </row>
    <row r="82" spans="1:2" x14ac:dyDescent="0.2">
      <c r="A82" s="65"/>
      <c r="B82" s="65"/>
    </row>
    <row r="83" spans="1:2" x14ac:dyDescent="0.2">
      <c r="A83" s="65"/>
      <c r="B83" s="65"/>
    </row>
    <row r="84" spans="1:2" x14ac:dyDescent="0.2">
      <c r="A84" s="65"/>
      <c r="B84" s="65"/>
    </row>
    <row r="85" spans="1:2" x14ac:dyDescent="0.2">
      <c r="A85" s="65"/>
      <c r="B85" s="65"/>
    </row>
    <row r="86" spans="1:2" x14ac:dyDescent="0.2">
      <c r="A86" s="65"/>
      <c r="B86" s="65"/>
    </row>
    <row r="87" spans="1:2" x14ac:dyDescent="0.2">
      <c r="A87" s="65"/>
      <c r="B87" s="65"/>
    </row>
    <row r="88" spans="1:2" x14ac:dyDescent="0.2">
      <c r="A88" s="65"/>
      <c r="B88" s="65"/>
    </row>
    <row r="89" spans="1:2" x14ac:dyDescent="0.2">
      <c r="A89" s="65"/>
      <c r="B89" s="65"/>
    </row>
    <row r="90" spans="1:2" x14ac:dyDescent="0.2">
      <c r="A90" s="65"/>
      <c r="B90" s="65"/>
    </row>
    <row r="91" spans="1:2" x14ac:dyDescent="0.2">
      <c r="A91" s="65"/>
      <c r="B91" s="65"/>
    </row>
    <row r="92" spans="1:2" x14ac:dyDescent="0.2">
      <c r="A92" s="65"/>
      <c r="B92" s="65"/>
    </row>
    <row r="93" spans="1:2" x14ac:dyDescent="0.2">
      <c r="A93" s="65"/>
      <c r="B93" s="65"/>
    </row>
    <row r="94" spans="1:2" x14ac:dyDescent="0.2">
      <c r="A94" s="65"/>
      <c r="B94" s="65"/>
    </row>
    <row r="95" spans="1:2" x14ac:dyDescent="0.2">
      <c r="A95" s="65"/>
      <c r="B95" s="65"/>
    </row>
    <row r="96" spans="1:2" x14ac:dyDescent="0.2">
      <c r="A96" s="65"/>
      <c r="B96" s="65"/>
    </row>
    <row r="97" spans="1:2" x14ac:dyDescent="0.2">
      <c r="A97" s="65"/>
      <c r="B97" s="65"/>
    </row>
    <row r="98" spans="1:2" x14ac:dyDescent="0.2">
      <c r="A98" s="65"/>
      <c r="B98" s="65"/>
    </row>
    <row r="99" spans="1:2" x14ac:dyDescent="0.2">
      <c r="A99" s="65"/>
      <c r="B99" s="65"/>
    </row>
    <row r="100" spans="1:2" x14ac:dyDescent="0.2">
      <c r="A100" s="65"/>
      <c r="B100" s="65"/>
    </row>
    <row r="101" spans="1:2" x14ac:dyDescent="0.2">
      <c r="A101" s="65"/>
      <c r="B101" s="65"/>
    </row>
    <row r="102" spans="1:2" x14ac:dyDescent="0.2">
      <c r="A102" s="65"/>
      <c r="B102" s="65"/>
    </row>
    <row r="103" spans="1:2" x14ac:dyDescent="0.2">
      <c r="A103" s="65"/>
      <c r="B103" s="65"/>
    </row>
    <row r="104" spans="1:2" x14ac:dyDescent="0.2">
      <c r="A104" s="65"/>
      <c r="B104" s="65"/>
    </row>
    <row r="105" spans="1:2" x14ac:dyDescent="0.2">
      <c r="A105" s="65"/>
      <c r="B105" s="65"/>
    </row>
    <row r="106" spans="1:2" x14ac:dyDescent="0.2">
      <c r="A106" s="65"/>
      <c r="B106" s="65"/>
    </row>
    <row r="107" spans="1:2" x14ac:dyDescent="0.2">
      <c r="A107" s="65"/>
      <c r="B107" s="65"/>
    </row>
    <row r="108" spans="1:2" x14ac:dyDescent="0.2">
      <c r="A108" s="65"/>
      <c r="B108" s="65"/>
    </row>
    <row r="109" spans="1:2" x14ac:dyDescent="0.2">
      <c r="A109" s="65"/>
      <c r="B109" s="65"/>
    </row>
    <row r="110" spans="1:2" x14ac:dyDescent="0.2">
      <c r="A110" s="65"/>
      <c r="B110" s="65"/>
    </row>
    <row r="111" spans="1:2" x14ac:dyDescent="0.2">
      <c r="A111" s="65"/>
      <c r="B111" s="65"/>
    </row>
    <row r="112" spans="1:2" x14ac:dyDescent="0.2">
      <c r="A112" s="65"/>
      <c r="B112" s="65"/>
    </row>
    <row r="113" spans="1:2" x14ac:dyDescent="0.2">
      <c r="A113" s="65"/>
      <c r="B113" s="65"/>
    </row>
    <row r="114" spans="1:2" x14ac:dyDescent="0.2">
      <c r="A114" s="65"/>
      <c r="B114" s="65"/>
    </row>
    <row r="115" spans="1:2" x14ac:dyDescent="0.2">
      <c r="A115" s="65"/>
      <c r="B115" s="65"/>
    </row>
    <row r="116" spans="1:2" x14ac:dyDescent="0.2">
      <c r="A116" s="65"/>
      <c r="B116" s="65"/>
    </row>
    <row r="117" spans="1:2" x14ac:dyDescent="0.2">
      <c r="A117" s="65"/>
      <c r="B117" s="65"/>
    </row>
    <row r="118" spans="1:2" x14ac:dyDescent="0.2">
      <c r="A118" s="65"/>
      <c r="B118" s="65"/>
    </row>
    <row r="119" spans="1:2" x14ac:dyDescent="0.2">
      <c r="A119" s="65"/>
      <c r="B119" s="65"/>
    </row>
    <row r="120" spans="1:2" x14ac:dyDescent="0.2">
      <c r="A120" s="65"/>
      <c r="B120" s="65"/>
    </row>
    <row r="121" spans="1:2" x14ac:dyDescent="0.2">
      <c r="A121" s="65"/>
      <c r="B121" s="65"/>
    </row>
    <row r="122" spans="1:2" x14ac:dyDescent="0.2">
      <c r="A122" s="65"/>
      <c r="B122" s="65"/>
    </row>
    <row r="123" spans="1:2" x14ac:dyDescent="0.2">
      <c r="A123" s="65"/>
      <c r="B123" s="65"/>
    </row>
    <row r="124" spans="1:2" x14ac:dyDescent="0.2">
      <c r="A124" s="65"/>
      <c r="B124" s="65"/>
    </row>
    <row r="125" spans="1:2" x14ac:dyDescent="0.2">
      <c r="A125" s="65"/>
      <c r="B125" s="65"/>
    </row>
    <row r="126" spans="1:2" x14ac:dyDescent="0.2">
      <c r="A126" s="65"/>
      <c r="B126" s="65"/>
    </row>
    <row r="127" spans="1:2" x14ac:dyDescent="0.2">
      <c r="A127" s="65"/>
      <c r="B127" s="65"/>
    </row>
    <row r="128" spans="1:2" x14ac:dyDescent="0.2">
      <c r="A128" s="65"/>
      <c r="B128" s="65"/>
    </row>
    <row r="129" spans="1:2" x14ac:dyDescent="0.2">
      <c r="A129" s="65"/>
      <c r="B129" s="65"/>
    </row>
    <row r="130" spans="1:2" x14ac:dyDescent="0.2">
      <c r="A130" s="65"/>
      <c r="B130" s="65"/>
    </row>
    <row r="131" spans="1:2" x14ac:dyDescent="0.2">
      <c r="A131" s="65"/>
      <c r="B131" s="65"/>
    </row>
    <row r="132" spans="1:2" x14ac:dyDescent="0.2">
      <c r="A132" s="65"/>
      <c r="B132" s="65"/>
    </row>
    <row r="133" spans="1:2" x14ac:dyDescent="0.2">
      <c r="A133" s="65"/>
      <c r="B133" s="65"/>
    </row>
    <row r="134" spans="1:2" x14ac:dyDescent="0.2">
      <c r="A134" s="65"/>
      <c r="B134" s="65"/>
    </row>
    <row r="135" spans="1:2" x14ac:dyDescent="0.2">
      <c r="A135" s="65"/>
      <c r="B135" s="65"/>
    </row>
    <row r="136" spans="1:2" x14ac:dyDescent="0.2">
      <c r="A136" s="65"/>
      <c r="B136" s="65"/>
    </row>
    <row r="137" spans="1:2" x14ac:dyDescent="0.2">
      <c r="A137" s="65"/>
      <c r="B137" s="65"/>
    </row>
    <row r="138" spans="1:2" x14ac:dyDescent="0.2">
      <c r="A138" s="65"/>
      <c r="B138" s="65"/>
    </row>
    <row r="139" spans="1:2" x14ac:dyDescent="0.2">
      <c r="A139" s="65"/>
      <c r="B139" s="65"/>
    </row>
    <row r="140" spans="1:2" x14ac:dyDescent="0.2">
      <c r="A140" s="65"/>
      <c r="B140" s="65"/>
    </row>
    <row r="141" spans="1:2" x14ac:dyDescent="0.2">
      <c r="A141" s="65"/>
      <c r="B141" s="65"/>
    </row>
    <row r="142" spans="1:2" x14ac:dyDescent="0.2">
      <c r="A142" s="65"/>
      <c r="B142" s="65"/>
    </row>
    <row r="143" spans="1:2" x14ac:dyDescent="0.2">
      <c r="A143" s="65"/>
      <c r="B143" s="65"/>
    </row>
    <row r="144" spans="1:2" x14ac:dyDescent="0.2">
      <c r="A144" s="65"/>
      <c r="B144" s="65"/>
    </row>
    <row r="145" spans="1:2" x14ac:dyDescent="0.2">
      <c r="A145" s="65"/>
      <c r="B145" s="65"/>
    </row>
    <row r="146" spans="1:2" x14ac:dyDescent="0.2">
      <c r="A146" s="65"/>
      <c r="B146" s="65"/>
    </row>
    <row r="147" spans="1:2" x14ac:dyDescent="0.2">
      <c r="A147" s="65"/>
      <c r="B147" s="65"/>
    </row>
    <row r="148" spans="1:2" x14ac:dyDescent="0.2">
      <c r="A148" s="65"/>
      <c r="B148" s="65"/>
    </row>
    <row r="149" spans="1:2" x14ac:dyDescent="0.2">
      <c r="A149" s="65"/>
      <c r="B149" s="65"/>
    </row>
    <row r="150" spans="1:2" x14ac:dyDescent="0.2">
      <c r="A150" s="65"/>
      <c r="B150" s="65"/>
    </row>
    <row r="151" spans="1:2" x14ac:dyDescent="0.2">
      <c r="A151" s="65"/>
      <c r="B151" s="65"/>
    </row>
    <row r="152" spans="1:2" x14ac:dyDescent="0.2">
      <c r="A152" s="65"/>
      <c r="B152" s="65"/>
    </row>
    <row r="153" spans="1:2" x14ac:dyDescent="0.2">
      <c r="A153" s="65"/>
      <c r="B153" s="65"/>
    </row>
    <row r="154" spans="1:2" x14ac:dyDescent="0.2">
      <c r="A154" s="65"/>
      <c r="B154" s="65"/>
    </row>
    <row r="155" spans="1:2" x14ac:dyDescent="0.2">
      <c r="A155" s="65"/>
      <c r="B155" s="65"/>
    </row>
    <row r="156" spans="1:2" x14ac:dyDescent="0.2">
      <c r="A156" s="65"/>
      <c r="B156" s="65"/>
    </row>
    <row r="157" spans="1:2" x14ac:dyDescent="0.2">
      <c r="A157" s="65"/>
      <c r="B157" s="65"/>
    </row>
    <row r="158" spans="1:2" x14ac:dyDescent="0.2">
      <c r="A158" s="65"/>
      <c r="B158" s="65"/>
    </row>
    <row r="159" spans="1:2" x14ac:dyDescent="0.2">
      <c r="A159" s="65"/>
      <c r="B159" s="65"/>
    </row>
    <row r="160" spans="1:2" x14ac:dyDescent="0.2">
      <c r="A160" s="65"/>
      <c r="B160" s="65"/>
    </row>
    <row r="161" spans="1:2" x14ac:dyDescent="0.2">
      <c r="A161" s="65"/>
      <c r="B161" s="65"/>
    </row>
    <row r="162" spans="1:2" x14ac:dyDescent="0.2">
      <c r="A162" s="65"/>
      <c r="B162" s="65"/>
    </row>
    <row r="163" spans="1:2" x14ac:dyDescent="0.2">
      <c r="A163" s="65"/>
      <c r="B163" s="65"/>
    </row>
    <row r="164" spans="1:2" x14ac:dyDescent="0.2">
      <c r="A164" s="65"/>
      <c r="B164" s="65"/>
    </row>
    <row r="165" spans="1:2" x14ac:dyDescent="0.2">
      <c r="A165" s="65"/>
      <c r="B165" s="65"/>
    </row>
    <row r="166" spans="1:2" x14ac:dyDescent="0.2">
      <c r="A166" s="65"/>
      <c r="B166" s="65"/>
    </row>
    <row r="167" spans="1:2" x14ac:dyDescent="0.2">
      <c r="A167" s="65"/>
      <c r="B167" s="65"/>
    </row>
    <row r="168" spans="1:2" x14ac:dyDescent="0.2">
      <c r="A168" s="65"/>
      <c r="B168" s="65"/>
    </row>
    <row r="169" spans="1:2" x14ac:dyDescent="0.2">
      <c r="A169" s="65"/>
      <c r="B169" s="65"/>
    </row>
    <row r="170" spans="1:2" x14ac:dyDescent="0.2">
      <c r="A170" s="65"/>
      <c r="B170" s="65"/>
    </row>
    <row r="171" spans="1:2" x14ac:dyDescent="0.2">
      <c r="A171" s="65"/>
      <c r="B171" s="65"/>
    </row>
    <row r="172" spans="1:2" x14ac:dyDescent="0.2">
      <c r="A172" s="65"/>
      <c r="B172" s="65"/>
    </row>
    <row r="173" spans="1:2" x14ac:dyDescent="0.2">
      <c r="A173" s="65"/>
      <c r="B173" s="65"/>
    </row>
    <row r="174" spans="1:2" x14ac:dyDescent="0.2">
      <c r="A174" s="65"/>
      <c r="B174" s="65"/>
    </row>
    <row r="175" spans="1:2" x14ac:dyDescent="0.2">
      <c r="A175" s="65"/>
      <c r="B175" s="65"/>
    </row>
    <row r="176" spans="1:2" x14ac:dyDescent="0.2">
      <c r="A176" s="65"/>
      <c r="B176" s="65"/>
    </row>
    <row r="177" spans="1:2" x14ac:dyDescent="0.2">
      <c r="A177" s="65"/>
      <c r="B177" s="65"/>
    </row>
    <row r="178" spans="1:2" x14ac:dyDescent="0.2">
      <c r="A178" s="65"/>
      <c r="B178" s="65"/>
    </row>
    <row r="179" spans="1:2" x14ac:dyDescent="0.2">
      <c r="A179" s="65"/>
      <c r="B179" s="65"/>
    </row>
    <row r="180" spans="1:2" x14ac:dyDescent="0.2">
      <c r="A180" s="65"/>
      <c r="B180" s="65"/>
    </row>
    <row r="181" spans="1:2" x14ac:dyDescent="0.2">
      <c r="A181" s="65"/>
      <c r="B181" s="65"/>
    </row>
    <row r="182" spans="1:2" x14ac:dyDescent="0.2">
      <c r="A182" s="65"/>
      <c r="B182" s="65"/>
    </row>
    <row r="183" spans="1:2" x14ac:dyDescent="0.2">
      <c r="A183" s="65"/>
      <c r="B183" s="65"/>
    </row>
    <row r="184" spans="1:2" x14ac:dyDescent="0.2">
      <c r="A184" s="65"/>
      <c r="B184" s="65"/>
    </row>
    <row r="185" spans="1:2" x14ac:dyDescent="0.2">
      <c r="A185" s="65"/>
      <c r="B185" s="65"/>
    </row>
    <row r="186" spans="1:2" x14ac:dyDescent="0.2">
      <c r="A186" s="65"/>
      <c r="B186" s="65"/>
    </row>
    <row r="187" spans="1:2" x14ac:dyDescent="0.2">
      <c r="A187" s="65"/>
      <c r="B187" s="65"/>
    </row>
    <row r="188" spans="1:2" x14ac:dyDescent="0.2">
      <c r="A188" s="65"/>
      <c r="B188" s="65"/>
    </row>
    <row r="189" spans="1:2" x14ac:dyDescent="0.2">
      <c r="A189" s="65"/>
      <c r="B189" s="65"/>
    </row>
    <row r="190" spans="1:2" x14ac:dyDescent="0.2">
      <c r="A190" s="65"/>
      <c r="B190" s="65"/>
    </row>
    <row r="191" spans="1:2" x14ac:dyDescent="0.2">
      <c r="A191" s="65"/>
      <c r="B191" s="65"/>
    </row>
    <row r="192" spans="1:2" x14ac:dyDescent="0.2">
      <c r="A192" s="65"/>
      <c r="B192" s="65"/>
    </row>
    <row r="193" spans="1:2" x14ac:dyDescent="0.2">
      <c r="A193" s="65"/>
      <c r="B193" s="65"/>
    </row>
    <row r="194" spans="1:2" x14ac:dyDescent="0.2">
      <c r="A194" s="65"/>
      <c r="B194" s="65"/>
    </row>
    <row r="195" spans="1:2" x14ac:dyDescent="0.2">
      <c r="A195" s="65"/>
      <c r="B195" s="65"/>
    </row>
    <row r="196" spans="1:2" x14ac:dyDescent="0.2">
      <c r="A196" s="65"/>
      <c r="B196" s="65"/>
    </row>
    <row r="197" spans="1:2" x14ac:dyDescent="0.2">
      <c r="A197" s="65"/>
      <c r="B197" s="65"/>
    </row>
    <row r="198" spans="1:2" x14ac:dyDescent="0.2">
      <c r="A198" s="65"/>
      <c r="B198" s="65"/>
    </row>
    <row r="199" spans="1:2" x14ac:dyDescent="0.2">
      <c r="A199" s="65"/>
      <c r="B199" s="65"/>
    </row>
    <row r="200" spans="1:2" x14ac:dyDescent="0.2">
      <c r="A200" s="65"/>
      <c r="B200" s="65"/>
    </row>
  </sheetData>
  <mergeCells count="19">
    <mergeCell ref="X9:X13"/>
    <mergeCell ref="U21:X21"/>
    <mergeCell ref="U9:U13"/>
    <mergeCell ref="T9:T13"/>
    <mergeCell ref="S9:S13"/>
    <mergeCell ref="W9:W13"/>
    <mergeCell ref="V9:V13"/>
    <mergeCell ref="E23:R23"/>
    <mergeCell ref="E22:R22"/>
    <mergeCell ref="D9:I13"/>
    <mergeCell ref="R9:R13"/>
    <mergeCell ref="K9:K13"/>
    <mergeCell ref="J9:J13"/>
    <mergeCell ref="P9:P13"/>
    <mergeCell ref="Q9:Q13"/>
    <mergeCell ref="O9:O13"/>
    <mergeCell ref="N9:N13"/>
    <mergeCell ref="M9:M13"/>
    <mergeCell ref="L9:L13"/>
  </mergeCells>
  <phoneticPr fontId="0" type="noConversion"/>
  <conditionalFormatting sqref="A2:A23 B14:B20">
    <cfRule type="cellIs" dxfId="26" priority="3" stopIfTrue="1" operator="equal">
      <formula>"odstr"</formula>
    </cfRule>
  </conditionalFormatting>
  <conditionalFormatting sqref="B1">
    <cfRule type="cellIs" dxfId="25" priority="4" stopIfTrue="1" operator="equal">
      <formula>"FUNKCE"</formula>
    </cfRule>
  </conditionalFormatting>
  <conditionalFormatting sqref="B4">
    <cfRule type="expression" dxfId="24" priority="9" stopIfTrue="1">
      <formula>COUNTIF(Datova_oblast,"")-$B$5&gt;0</formula>
    </cfRule>
  </conditionalFormatting>
  <conditionalFormatting sqref="C1:E1">
    <cfRule type="cellIs" dxfId="23" priority="2" stopIfTrue="1" operator="equal">
      <formula>"nezadána"</formula>
    </cfRule>
  </conditionalFormatting>
  <conditionalFormatting sqref="F1:I1 R1">
    <cfRule type="cellIs" dxfId="22" priority="7" stopIfTrue="1" operator="notEqual">
      <formula>""</formula>
    </cfRule>
  </conditionalFormatting>
  <conditionalFormatting sqref="G3">
    <cfRule type="expression" dxfId="21" priority="8" stopIfTrue="1">
      <formula>D1=" ?"</formula>
    </cfRule>
  </conditionalFormatting>
  <conditionalFormatting sqref="G8">
    <cfRule type="expression" dxfId="20" priority="5" stopIfTrue="1">
      <formula>S8=" "</formula>
    </cfRule>
  </conditionalFormatting>
  <conditionalFormatting sqref="P21:U21">
    <cfRule type="expression" dxfId="19" priority="1" stopIfTrue="1">
      <formula>S22=" 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4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4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4">
    <pageSetUpPr autoPageBreaks="0"/>
  </sheetPr>
  <dimension ref="A1:AS202"/>
  <sheetViews>
    <sheetView view="pageBreakPreview" topLeftCell="C2" zoomScaleNormal="100" zoomScaleSheetLayoutView="100" workbookViewId="0">
      <selection activeCell="X18" sqref="X18"/>
    </sheetView>
  </sheetViews>
  <sheetFormatPr defaultColWidth="9.28515625" defaultRowHeight="12.75" outlineLevelRow="1" outlineLevelCol="1" x14ac:dyDescent="0.2"/>
  <cols>
    <col min="1" max="1" width="0" style="40" hidden="1" customWidth="1"/>
    <col min="2" max="2" width="12.7109375" style="40" hidden="1" customWidth="1"/>
    <col min="3" max="3" width="1.7109375" style="46" customWidth="1"/>
    <col min="4" max="4" width="1.28515625" style="46" customWidth="1"/>
    <col min="5" max="6" width="2.28515625" style="46" customWidth="1"/>
    <col min="7" max="7" width="13.28515625" style="46" customWidth="1"/>
    <col min="8" max="8" width="24" style="46" customWidth="1"/>
    <col min="9" max="9" width="20.28515625" style="46" customWidth="1"/>
    <col min="10" max="20" width="8.7109375" style="46" customWidth="1"/>
    <col min="21" max="24" width="9.5703125" style="46" customWidth="1"/>
    <col min="25" max="27" width="1.7109375" style="46" customWidth="1"/>
    <col min="28" max="28" width="6.7109375" style="46" hidden="1" customWidth="1" outlineLevel="1"/>
    <col min="29" max="29" width="4.42578125" style="46" hidden="1" customWidth="1" outlineLevel="1"/>
    <col min="30" max="32" width="3.85546875" style="46" hidden="1" customWidth="1" outlineLevel="1"/>
    <col min="33" max="33" width="4.42578125" style="46" hidden="1" customWidth="1" outlineLevel="1"/>
    <col min="34" max="34" width="1.7109375" style="46" customWidth="1" collapsed="1"/>
    <col min="35" max="35" width="3.85546875" style="46" customWidth="1"/>
    <col min="36" max="36" width="10.85546875" style="46" bestFit="1" customWidth="1"/>
    <col min="37" max="43" width="1.7109375" style="46" customWidth="1"/>
    <col min="44" max="16384" width="9.28515625" style="46"/>
  </cols>
  <sheetData>
    <row r="1" spans="1:28" s="40" customFormat="1" ht="13.5" hidden="1" x14ac:dyDescent="0.2">
      <c r="A1" s="35" t="str">
        <f>IF(KNIHOVNA!C4="","ŠABLONA",IF(KNIHOVNA!C4="T","TISK","ELEKTRO"))</f>
        <v>ŠABLONA</v>
      </c>
      <c r="B1" s="35" t="s">
        <v>223</v>
      </c>
      <c r="C1" s="36" t="str">
        <f>CONCATENATE(D1,F1,IF(G1&lt;&gt;"",".",""),G1,IF(H1&lt;&gt;"",".",""),H1,IF(I1&lt;&gt;"",".",""),I1,"")</f>
        <v>A5</v>
      </c>
      <c r="D1" s="37" t="str">
        <f>IF(KNIHOVNA!J4=""," ?",KNIHOVNA!J4)</f>
        <v>A</v>
      </c>
      <c r="E1" s="37" t="str">
        <f>CONCATENATE(C1,R1)</f>
        <v>A5</v>
      </c>
      <c r="F1" s="38">
        <v>5</v>
      </c>
      <c r="G1" s="39"/>
      <c r="H1" s="39"/>
      <c r="I1" s="39"/>
      <c r="J1" s="42"/>
      <c r="K1" s="42"/>
      <c r="L1" s="42"/>
      <c r="M1" s="42"/>
      <c r="N1" s="42"/>
      <c r="O1" s="42"/>
      <c r="P1" s="42"/>
      <c r="Q1" s="42"/>
      <c r="R1" s="42"/>
      <c r="S1" s="43" t="s">
        <v>49</v>
      </c>
    </row>
    <row r="2" spans="1:28" x14ac:dyDescent="0.2">
      <c r="A2" s="40" t="s">
        <v>50</v>
      </c>
      <c r="B2" s="44"/>
      <c r="C2" s="45"/>
    </row>
    <row r="3" spans="1:28" s="48" customFormat="1" ht="15.75" x14ac:dyDescent="0.2">
      <c r="A3" s="40" t="s">
        <v>50</v>
      </c>
      <c r="B3" s="47" t="s">
        <v>63</v>
      </c>
      <c r="D3" s="49" t="s">
        <v>47</v>
      </c>
      <c r="E3" s="49"/>
      <c r="F3" s="49"/>
      <c r="G3" s="49"/>
      <c r="H3" s="103" t="s">
        <v>333</v>
      </c>
      <c r="I3" s="51"/>
      <c r="J3" s="49"/>
      <c r="K3" s="49"/>
      <c r="L3" s="49"/>
      <c r="M3" s="49"/>
      <c r="N3" s="49"/>
      <c r="O3" s="49"/>
      <c r="P3" s="49"/>
      <c r="Q3" s="49"/>
      <c r="R3" s="49"/>
      <c r="S3" s="51"/>
      <c r="T3" s="51"/>
      <c r="U3" s="51"/>
      <c r="V3" s="51"/>
      <c r="W3" s="51"/>
      <c r="X3" s="51"/>
      <c r="Z3" s="339"/>
      <c r="AA3" s="339"/>
    </row>
    <row r="4" spans="1:28" s="48" customFormat="1" ht="15.6" hidden="1" customHeight="1" x14ac:dyDescent="0.2">
      <c r="A4" s="40" t="s">
        <v>50</v>
      </c>
      <c r="B4" s="52">
        <v>180</v>
      </c>
      <c r="D4" s="51" t="s">
        <v>47</v>
      </c>
      <c r="E4" s="49"/>
      <c r="F4" s="49"/>
      <c r="G4" s="49"/>
      <c r="H4" s="51" t="s">
        <v>221</v>
      </c>
      <c r="I4" s="51"/>
      <c r="J4" s="49"/>
      <c r="K4" s="49"/>
      <c r="L4" s="49"/>
      <c r="M4" s="49"/>
      <c r="N4" s="49"/>
      <c r="O4" s="49"/>
      <c r="P4" s="49"/>
      <c r="Q4" s="49"/>
      <c r="R4" s="49"/>
      <c r="S4" s="51"/>
      <c r="T4" s="51"/>
      <c r="U4" s="51"/>
      <c r="V4" s="51"/>
      <c r="W4" s="51"/>
      <c r="X4" s="51"/>
      <c r="Z4" s="339"/>
      <c r="AA4" s="339"/>
    </row>
    <row r="5" spans="1:28" s="48" customFormat="1" ht="15.75" x14ac:dyDescent="0.2">
      <c r="A5" s="40" t="s">
        <v>219</v>
      </c>
      <c r="B5" s="53">
        <v>0</v>
      </c>
      <c r="D5" s="124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1"/>
      <c r="T5" s="51"/>
      <c r="U5" s="51"/>
      <c r="V5" s="51"/>
      <c r="W5" s="51"/>
      <c r="X5" s="51"/>
      <c r="Z5" s="339"/>
      <c r="AA5" s="339"/>
    </row>
    <row r="6" spans="1:28" s="48" customFormat="1" ht="21" hidden="1" customHeight="1" x14ac:dyDescent="0.25">
      <c r="A6" s="40" t="str">
        <f>IF(COUNTBLANK(C6:IW6)=254,"odstr","OK")</f>
        <v>OK</v>
      </c>
      <c r="B6" s="56" t="s">
        <v>53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1"/>
      <c r="T6" s="51"/>
      <c r="U6" s="51"/>
      <c r="V6" s="51"/>
      <c r="W6" s="51"/>
      <c r="X6" s="51"/>
      <c r="Z6" s="339"/>
      <c r="AA6" s="339"/>
    </row>
    <row r="7" spans="1:28" s="48" customFormat="1" ht="21" hidden="1" customHeight="1" x14ac:dyDescent="0.2">
      <c r="A7" s="40" t="str">
        <f>IF(COUNTBLANK(C7:IW7)=254,"odstr","OK")</f>
        <v>OK</v>
      </c>
      <c r="B7" s="56" t="s">
        <v>54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1"/>
      <c r="T7" s="51"/>
      <c r="U7" s="51"/>
      <c r="V7" s="51"/>
      <c r="W7" s="51"/>
      <c r="X7" s="51"/>
      <c r="Z7" s="339"/>
      <c r="AA7" s="339"/>
    </row>
    <row r="8" spans="1:28" s="59" customFormat="1" ht="21" customHeight="1" thickBot="1" x14ac:dyDescent="0.25">
      <c r="A8" s="40" t="s">
        <v>50</v>
      </c>
      <c r="B8" s="40"/>
      <c r="D8" s="60"/>
      <c r="E8" s="61"/>
      <c r="F8" s="61"/>
      <c r="G8" s="61"/>
      <c r="H8" s="61"/>
      <c r="I8" s="62"/>
      <c r="J8" s="63"/>
      <c r="K8" s="63"/>
      <c r="L8" s="63"/>
      <c r="M8" s="63"/>
      <c r="N8" s="63"/>
      <c r="O8" s="63"/>
      <c r="P8" s="63"/>
      <c r="Q8" s="63"/>
      <c r="R8" s="63"/>
      <c r="S8" s="302"/>
      <c r="T8" s="302"/>
      <c r="U8" s="302"/>
      <c r="V8" s="302"/>
      <c r="W8" s="302"/>
      <c r="X8" s="302" t="s">
        <v>13</v>
      </c>
      <c r="Z8" s="339"/>
      <c r="AA8" s="339"/>
    </row>
    <row r="9" spans="1:28" ht="4.1500000000000004" customHeight="1" x14ac:dyDescent="0.2">
      <c r="A9" s="40" t="s">
        <v>50</v>
      </c>
      <c r="C9" s="64"/>
      <c r="D9" s="457"/>
      <c r="E9" s="458"/>
      <c r="F9" s="458"/>
      <c r="G9" s="458"/>
      <c r="H9" s="458"/>
      <c r="I9" s="459"/>
      <c r="J9" s="486" t="s">
        <v>26</v>
      </c>
      <c r="K9" s="486" t="s">
        <v>62</v>
      </c>
      <c r="L9" s="486" t="s">
        <v>64</v>
      </c>
      <c r="M9" s="486" t="s">
        <v>225</v>
      </c>
      <c r="N9" s="486" t="s">
        <v>226</v>
      </c>
      <c r="O9" s="486" t="s">
        <v>229</v>
      </c>
      <c r="P9" s="486" t="s">
        <v>232</v>
      </c>
      <c r="Q9" s="483" t="s">
        <v>234</v>
      </c>
      <c r="R9" s="486" t="s">
        <v>242</v>
      </c>
      <c r="S9" s="483" t="s">
        <v>300</v>
      </c>
      <c r="T9" s="486" t="s">
        <v>312</v>
      </c>
      <c r="U9" s="508" t="s">
        <v>317</v>
      </c>
      <c r="V9" s="483" t="s">
        <v>324</v>
      </c>
      <c r="W9" s="486" t="s">
        <v>326</v>
      </c>
      <c r="X9" s="489" t="s">
        <v>328</v>
      </c>
      <c r="Z9" s="339"/>
      <c r="AA9" s="339"/>
    </row>
    <row r="10" spans="1:28" ht="4.1500000000000004" customHeight="1" x14ac:dyDescent="0.2">
      <c r="A10" s="40" t="s">
        <v>50</v>
      </c>
      <c r="C10" s="64"/>
      <c r="D10" s="460"/>
      <c r="E10" s="461"/>
      <c r="F10" s="461"/>
      <c r="G10" s="461"/>
      <c r="H10" s="461"/>
      <c r="I10" s="462"/>
      <c r="J10" s="495"/>
      <c r="K10" s="495"/>
      <c r="L10" s="495"/>
      <c r="M10" s="495"/>
      <c r="N10" s="495"/>
      <c r="O10" s="495"/>
      <c r="P10" s="495"/>
      <c r="Q10" s="493"/>
      <c r="R10" s="495"/>
      <c r="S10" s="493"/>
      <c r="T10" s="495"/>
      <c r="U10" s="461"/>
      <c r="V10" s="493"/>
      <c r="W10" s="495"/>
      <c r="X10" s="490"/>
      <c r="Z10" s="339"/>
      <c r="AA10" s="339"/>
    </row>
    <row r="11" spans="1:28" ht="4.1500000000000004" customHeight="1" x14ac:dyDescent="0.2">
      <c r="A11" s="40" t="s">
        <v>50</v>
      </c>
      <c r="C11" s="64"/>
      <c r="D11" s="460"/>
      <c r="E11" s="461"/>
      <c r="F11" s="461"/>
      <c r="G11" s="461"/>
      <c r="H11" s="461"/>
      <c r="I11" s="462"/>
      <c r="J11" s="495"/>
      <c r="K11" s="495"/>
      <c r="L11" s="495"/>
      <c r="M11" s="495"/>
      <c r="N11" s="495"/>
      <c r="O11" s="495"/>
      <c r="P11" s="495"/>
      <c r="Q11" s="493"/>
      <c r="R11" s="495"/>
      <c r="S11" s="493"/>
      <c r="T11" s="495"/>
      <c r="U11" s="461"/>
      <c r="V11" s="493"/>
      <c r="W11" s="495"/>
      <c r="X11" s="490"/>
      <c r="Z11" s="339"/>
      <c r="AA11" s="339"/>
    </row>
    <row r="12" spans="1:28" ht="4.1500000000000004" customHeight="1" x14ac:dyDescent="0.2">
      <c r="A12" s="40" t="s">
        <v>50</v>
      </c>
      <c r="C12" s="64"/>
      <c r="D12" s="460"/>
      <c r="E12" s="461"/>
      <c r="F12" s="461"/>
      <c r="G12" s="461"/>
      <c r="H12" s="461"/>
      <c r="I12" s="462"/>
      <c r="J12" s="495"/>
      <c r="K12" s="495"/>
      <c r="L12" s="495"/>
      <c r="M12" s="495"/>
      <c r="N12" s="495"/>
      <c r="O12" s="495"/>
      <c r="P12" s="495"/>
      <c r="Q12" s="493"/>
      <c r="R12" s="495"/>
      <c r="S12" s="493"/>
      <c r="T12" s="495"/>
      <c r="U12" s="461"/>
      <c r="V12" s="493"/>
      <c r="W12" s="495"/>
      <c r="X12" s="490"/>
      <c r="Z12" s="339"/>
      <c r="AA12" s="339"/>
    </row>
    <row r="13" spans="1:28" ht="4.1500000000000004" customHeight="1" thickBot="1" x14ac:dyDescent="0.25">
      <c r="A13" s="40" t="s">
        <v>50</v>
      </c>
      <c r="C13" s="64"/>
      <c r="D13" s="463"/>
      <c r="E13" s="464"/>
      <c r="F13" s="464"/>
      <c r="G13" s="464"/>
      <c r="H13" s="464"/>
      <c r="I13" s="465"/>
      <c r="J13" s="496"/>
      <c r="K13" s="496"/>
      <c r="L13" s="496"/>
      <c r="M13" s="496"/>
      <c r="N13" s="496"/>
      <c r="O13" s="496"/>
      <c r="P13" s="496"/>
      <c r="Q13" s="494"/>
      <c r="R13" s="496"/>
      <c r="S13" s="494"/>
      <c r="T13" s="496"/>
      <c r="U13" s="464"/>
      <c r="V13" s="494"/>
      <c r="W13" s="496"/>
      <c r="X13" s="491"/>
      <c r="Z13" s="339"/>
      <c r="AA13" s="339"/>
    </row>
    <row r="14" spans="1:28" ht="15.6" customHeight="1" thickTop="1" thickBot="1" x14ac:dyDescent="0.25">
      <c r="C14" s="64"/>
      <c r="D14" s="288"/>
      <c r="E14" s="289"/>
      <c r="F14" s="289"/>
      <c r="G14" s="289"/>
      <c r="H14" s="289" t="s">
        <v>247</v>
      </c>
      <c r="I14" s="290"/>
      <c r="J14" s="299">
        <f>J15-'A1'!J15</f>
        <v>0</v>
      </c>
      <c r="K14" s="299">
        <f>K15-'A1'!K15</f>
        <v>0</v>
      </c>
      <c r="L14" s="299">
        <f>L15-'A1'!L15</f>
        <v>0</v>
      </c>
      <c r="M14" s="299">
        <f>M15-'A1'!M15</f>
        <v>0</v>
      </c>
      <c r="N14" s="299">
        <f>N15-'A1'!N15</f>
        <v>0</v>
      </c>
      <c r="O14" s="299">
        <f>O15-'A1'!O15</f>
        <v>0</v>
      </c>
      <c r="P14" s="299">
        <f>P15-'A1'!P15</f>
        <v>0</v>
      </c>
      <c r="Q14" s="304">
        <f>Q15-'A1'!Q15</f>
        <v>0</v>
      </c>
      <c r="R14" s="401">
        <f>R15-'A1'!R15</f>
        <v>0</v>
      </c>
      <c r="S14" s="304">
        <f>S15-'A1'!S15</f>
        <v>8.8875018991529942E-4</v>
      </c>
      <c r="T14" s="299">
        <f>T15-'A1'!T15</f>
        <v>0</v>
      </c>
      <c r="U14" s="402">
        <f>U15-'A1'!U15</f>
        <v>0</v>
      </c>
      <c r="V14" s="304">
        <f>V15-'A1'!V15</f>
        <v>0</v>
      </c>
      <c r="W14" s="299">
        <f>W15-'A1'!W15</f>
        <v>0</v>
      </c>
      <c r="X14" s="387">
        <f>X15-'A1'!X15</f>
        <v>0</v>
      </c>
      <c r="Z14" s="339"/>
      <c r="AA14" s="339"/>
      <c r="AB14" s="342" t="s">
        <v>318</v>
      </c>
    </row>
    <row r="15" spans="1:28" ht="13.5" thickTop="1" x14ac:dyDescent="0.2">
      <c r="A15" s="65" t="str">
        <f t="shared" ref="A15:A29" si="0">IF(COUNTBLANK(C15:IW15)=254,"odstr",IF(AND($A$1="TISK",SUM(J15:R15)=0),"odstr","OK"))</f>
        <v>OK</v>
      </c>
      <c r="B15" s="42" t="s">
        <v>57</v>
      </c>
      <c r="C15" s="66"/>
      <c r="D15" s="125"/>
      <c r="E15" s="126" t="s">
        <v>246</v>
      </c>
      <c r="F15" s="127"/>
      <c r="G15" s="127"/>
      <c r="H15" s="127"/>
      <c r="I15" s="128"/>
      <c r="J15" s="129">
        <f>J16+J18+J20+J21+J25+J26+J27+J28+J29</f>
        <v>152699.15499000001</v>
      </c>
      <c r="K15" s="129">
        <f t="shared" ref="K15:S15" si="1">K16+K18+K20+K21+K25+K26+K27+K28+K29</f>
        <v>156047.91444351</v>
      </c>
      <c r="L15" s="129">
        <f t="shared" si="1"/>
        <v>154612.74100268001</v>
      </c>
      <c r="M15" s="129">
        <f t="shared" si="1"/>
        <v>155366.00783187</v>
      </c>
      <c r="N15" s="129">
        <f t="shared" si="1"/>
        <v>160869.80108958998</v>
      </c>
      <c r="O15" s="129">
        <f t="shared" si="1"/>
        <v>166218.85762913001</v>
      </c>
      <c r="P15" s="129">
        <f t="shared" si="1"/>
        <v>162246.69776264011</v>
      </c>
      <c r="Q15" s="303">
        <f t="shared" si="1"/>
        <v>181554.62441974002</v>
      </c>
      <c r="R15" s="129">
        <f t="shared" si="1"/>
        <v>221524.66721600998</v>
      </c>
      <c r="S15" s="303">
        <f t="shared" si="1"/>
        <v>247917.23264942018</v>
      </c>
      <c r="T15" s="129">
        <f>T16+T18+T20+T21+T25+T26+T27+T28+T29</f>
        <v>262276.33984902996</v>
      </c>
      <c r="U15" s="403">
        <f t="shared" ref="U15" si="2">U16+U18+U20+U21+U25+U26+U27+U28+U29</f>
        <v>280697.98045223003</v>
      </c>
      <c r="V15" s="303">
        <f>V16+V18+V20+V21+V25+V26+V27+V28+V29</f>
        <v>293627.51357208006</v>
      </c>
      <c r="W15" s="129">
        <f>W16+W18+W20+W21+W25+W26+W27+W28+W29</f>
        <v>320675.79580722994</v>
      </c>
      <c r="X15" s="375">
        <f>X16+X18+X20+X21+X25+X26+X27+X28+X29</f>
        <v>331919.95727342996</v>
      </c>
      <c r="Z15" s="339"/>
      <c r="AA15" s="339"/>
      <c r="AB15" s="341" t="e">
        <f>U15-#REF!/1000000</f>
        <v>#REF!</v>
      </c>
    </row>
    <row r="16" spans="1:28" ht="12.75" customHeight="1" x14ac:dyDescent="0.2">
      <c r="A16" s="65" t="str">
        <f t="shared" si="0"/>
        <v>OK</v>
      </c>
      <c r="B16" s="42" t="s">
        <v>57</v>
      </c>
      <c r="C16" s="66"/>
      <c r="D16" s="130"/>
      <c r="E16" s="498" t="s">
        <v>27</v>
      </c>
      <c r="F16" s="131" t="s">
        <v>251</v>
      </c>
      <c r="G16" s="132"/>
      <c r="H16" s="132"/>
      <c r="I16" s="133"/>
      <c r="J16" s="135">
        <v>16288.184950000001</v>
      </c>
      <c r="K16" s="136">
        <v>16281.23531609</v>
      </c>
      <c r="L16" s="136">
        <v>16933.53716059</v>
      </c>
      <c r="M16" s="136">
        <v>18076.875137880001</v>
      </c>
      <c r="N16" s="136">
        <v>19319.255370909999</v>
      </c>
      <c r="O16" s="136">
        <v>19337.616277059999</v>
      </c>
      <c r="P16" s="136">
        <v>18816.698272180001</v>
      </c>
      <c r="Q16" s="136">
        <v>21530.55490128</v>
      </c>
      <c r="R16" s="135">
        <v>24852.333314209998</v>
      </c>
      <c r="S16" s="136">
        <v>28128.245558999999</v>
      </c>
      <c r="T16" s="135">
        <v>30411.465393909995</v>
      </c>
      <c r="U16" s="423">
        <v>32841.32063966</v>
      </c>
      <c r="V16" s="424">
        <v>35086.373349759997</v>
      </c>
      <c r="W16" s="425">
        <v>37918.079552330011</v>
      </c>
      <c r="X16" s="427">
        <v>38941.594747579969</v>
      </c>
      <c r="Z16" s="339"/>
      <c r="AA16" s="339"/>
    </row>
    <row r="17" spans="1:45" ht="12.75" customHeight="1" x14ac:dyDescent="0.2">
      <c r="A17" s="65" t="str">
        <f t="shared" si="0"/>
        <v>OK</v>
      </c>
      <c r="B17" s="42" t="s">
        <v>57</v>
      </c>
      <c r="C17" s="66"/>
      <c r="D17" s="81"/>
      <c r="E17" s="499"/>
      <c r="F17" s="137"/>
      <c r="G17" s="83" t="s">
        <v>34</v>
      </c>
      <c r="H17" s="83"/>
      <c r="I17" s="85"/>
      <c r="J17" s="86">
        <v>15904.28073</v>
      </c>
      <c r="K17" s="87">
        <v>15928.975763369999</v>
      </c>
      <c r="L17" s="87">
        <v>16565.923888649999</v>
      </c>
      <c r="M17" s="87">
        <v>17722.8191511</v>
      </c>
      <c r="N17" s="87">
        <v>18958.738554579999</v>
      </c>
      <c r="O17" s="87">
        <v>18960.374492949999</v>
      </c>
      <c r="P17" s="87">
        <v>18397.322539889999</v>
      </c>
      <c r="Q17" s="87">
        <v>21079.21419051</v>
      </c>
      <c r="R17" s="86">
        <v>24286.306693049999</v>
      </c>
      <c r="S17" s="87">
        <v>27474.076215249999</v>
      </c>
      <c r="T17" s="86">
        <v>29797.222782839995</v>
      </c>
      <c r="U17" s="87">
        <v>32161.990426720004</v>
      </c>
      <c r="V17" s="87">
        <v>34308.334048089993</v>
      </c>
      <c r="W17" s="86">
        <v>37106.455484710001</v>
      </c>
      <c r="X17" s="428">
        <v>37921.97597598999</v>
      </c>
      <c r="Z17" s="339"/>
      <c r="AA17" s="339"/>
    </row>
    <row r="18" spans="1:45" ht="12.75" customHeight="1" x14ac:dyDescent="0.2">
      <c r="A18" s="65" t="str">
        <f t="shared" si="0"/>
        <v>OK</v>
      </c>
      <c r="B18" s="42" t="s">
        <v>57</v>
      </c>
      <c r="C18" s="66"/>
      <c r="D18" s="81"/>
      <c r="E18" s="499"/>
      <c r="F18" s="131" t="s">
        <v>254</v>
      </c>
      <c r="G18" s="132"/>
      <c r="H18" s="132"/>
      <c r="I18" s="133"/>
      <c r="J18" s="135">
        <v>52383.304730000003</v>
      </c>
      <c r="K18" s="136">
        <v>54543.443978149997</v>
      </c>
      <c r="L18" s="136">
        <v>52974.083431409999</v>
      </c>
      <c r="M18" s="136">
        <v>54331.800577759997</v>
      </c>
      <c r="N18" s="136">
        <v>58180.003538620003</v>
      </c>
      <c r="O18" s="136">
        <v>60857.986174639998</v>
      </c>
      <c r="P18" s="136">
        <v>61101.494409170104</v>
      </c>
      <c r="Q18" s="136">
        <v>71149.358804300005</v>
      </c>
      <c r="R18" s="135">
        <v>83506.022979799993</v>
      </c>
      <c r="S18" s="136">
        <v>100713.17038774004</v>
      </c>
      <c r="T18" s="135">
        <v>108538.57967655</v>
      </c>
      <c r="U18" s="423">
        <v>116850.50759452002</v>
      </c>
      <c r="V18" s="424">
        <v>123186.52871723002</v>
      </c>
      <c r="W18" s="425">
        <v>137308.44105791993</v>
      </c>
      <c r="X18" s="427">
        <v>138545.87277143</v>
      </c>
      <c r="Z18" s="339"/>
      <c r="AA18" s="339"/>
      <c r="AB18" s="339"/>
    </row>
    <row r="19" spans="1:45" ht="15" x14ac:dyDescent="0.2">
      <c r="A19" s="65" t="str">
        <f t="shared" si="0"/>
        <v>OK</v>
      </c>
      <c r="B19" s="42" t="s">
        <v>57</v>
      </c>
      <c r="C19" s="66"/>
      <c r="D19" s="81"/>
      <c r="E19" s="500"/>
      <c r="F19" s="137"/>
      <c r="G19" s="83" t="s">
        <v>305</v>
      </c>
      <c r="H19" s="83"/>
      <c r="I19" s="85"/>
      <c r="J19" s="86">
        <v>47262.38321</v>
      </c>
      <c r="K19" s="87">
        <v>49099.246762369999</v>
      </c>
      <c r="L19" s="87">
        <v>47888.467926459998</v>
      </c>
      <c r="M19" s="87">
        <v>49397.3202532</v>
      </c>
      <c r="N19" s="87">
        <v>53180.658402239998</v>
      </c>
      <c r="O19" s="87">
        <v>55842.981585100002</v>
      </c>
      <c r="P19" s="87">
        <v>56078.534472779997</v>
      </c>
      <c r="Q19" s="87">
        <v>65531.836501259997</v>
      </c>
      <c r="R19" s="86">
        <v>77067.7733345499</v>
      </c>
      <c r="S19" s="87">
        <v>93309.242300320009</v>
      </c>
      <c r="T19" s="86">
        <v>100224.73139420999</v>
      </c>
      <c r="U19" s="87">
        <v>107861.34618743003</v>
      </c>
      <c r="V19" s="87">
        <v>113415.84845762001</v>
      </c>
      <c r="W19" s="86">
        <v>126541.92858914997</v>
      </c>
      <c r="X19" s="428">
        <v>127785.89567442</v>
      </c>
      <c r="Z19" s="339"/>
      <c r="AA19" s="339"/>
      <c r="AB19" s="339"/>
    </row>
    <row r="20" spans="1:45" ht="15" x14ac:dyDescent="0.2">
      <c r="A20" s="65" t="str">
        <f t="shared" si="0"/>
        <v>OK</v>
      </c>
      <c r="B20" s="42" t="s">
        <v>57</v>
      </c>
      <c r="C20" s="66"/>
      <c r="D20" s="81"/>
      <c r="E20" s="500"/>
      <c r="F20" s="138" t="s">
        <v>255</v>
      </c>
      <c r="G20" s="139"/>
      <c r="H20" s="139"/>
      <c r="I20" s="140"/>
      <c r="J20" s="142">
        <v>3814.4043700000002</v>
      </c>
      <c r="K20" s="143">
        <v>3776.4682005999998</v>
      </c>
      <c r="L20" s="143">
        <v>3909.0543122499998</v>
      </c>
      <c r="M20" s="143">
        <v>4004.47256806</v>
      </c>
      <c r="N20" s="143">
        <v>4128.4953642700002</v>
      </c>
      <c r="O20" s="143">
        <v>4273.73977672</v>
      </c>
      <c r="P20" s="143">
        <v>4547.3691635499999</v>
      </c>
      <c r="Q20" s="143">
        <v>4975.7475241100001</v>
      </c>
      <c r="R20" s="142">
        <v>5753.3337548700001</v>
      </c>
      <c r="S20" s="143">
        <v>6692.6762191099997</v>
      </c>
      <c r="T20" s="142">
        <v>7324.9582117600003</v>
      </c>
      <c r="U20" s="404">
        <v>7846.9361348399989</v>
      </c>
      <c r="V20" s="136">
        <v>8399.3055802899999</v>
      </c>
      <c r="W20" s="135">
        <v>9163.97927437</v>
      </c>
      <c r="X20" s="376">
        <v>9153.326484180001</v>
      </c>
      <c r="Z20" s="339"/>
      <c r="AA20" s="339"/>
      <c r="AB20" s="339"/>
    </row>
    <row r="21" spans="1:45" ht="15" x14ac:dyDescent="0.2">
      <c r="A21" s="65" t="str">
        <f t="shared" si="0"/>
        <v>OK</v>
      </c>
      <c r="B21" s="42" t="s">
        <v>57</v>
      </c>
      <c r="C21" s="66"/>
      <c r="D21" s="81"/>
      <c r="E21" s="500"/>
      <c r="F21" s="131" t="s">
        <v>256</v>
      </c>
      <c r="G21" s="132"/>
      <c r="H21" s="132"/>
      <c r="I21" s="133"/>
      <c r="J21" s="135">
        <v>35166.067790000001</v>
      </c>
      <c r="K21" s="136">
        <v>34465.28150302</v>
      </c>
      <c r="L21" s="136">
        <v>33991.992697180001</v>
      </c>
      <c r="M21" s="136">
        <v>32667.412407560001</v>
      </c>
      <c r="N21" s="136">
        <v>33203.839472259999</v>
      </c>
      <c r="O21" s="136">
        <v>34609.061962729997</v>
      </c>
      <c r="P21" s="136">
        <v>33096.422732990002</v>
      </c>
      <c r="Q21" s="136">
        <v>35905.045781120003</v>
      </c>
      <c r="R21" s="135">
        <v>43179.044154219999</v>
      </c>
      <c r="S21" s="136">
        <v>47864.922241580003</v>
      </c>
      <c r="T21" s="135">
        <v>50982.864595580002</v>
      </c>
      <c r="U21" s="135">
        <v>54140.136594070005</v>
      </c>
      <c r="V21" s="135">
        <v>58663.449244789997</v>
      </c>
      <c r="W21" s="135">
        <v>65764.669650349999</v>
      </c>
      <c r="X21" s="429">
        <v>67600.988059609997</v>
      </c>
      <c r="Z21" s="339"/>
      <c r="AA21" s="339"/>
      <c r="AB21" s="339"/>
    </row>
    <row r="22" spans="1:45" ht="15" x14ac:dyDescent="0.2">
      <c r="A22" s="65" t="str">
        <f t="shared" si="0"/>
        <v>OK</v>
      </c>
      <c r="B22" s="42" t="s">
        <v>57</v>
      </c>
      <c r="C22" s="66"/>
      <c r="D22" s="81"/>
      <c r="E22" s="500"/>
      <c r="F22" s="502" t="s">
        <v>29</v>
      </c>
      <c r="G22" s="144" t="s">
        <v>284</v>
      </c>
      <c r="H22" s="76"/>
      <c r="I22" s="78"/>
      <c r="J22" s="79">
        <v>7576.9533199999996</v>
      </c>
      <c r="K22" s="80">
        <v>7556.3829441799999</v>
      </c>
      <c r="L22" s="80">
        <v>7546.5026789699996</v>
      </c>
      <c r="M22" s="80">
        <v>7605.8349967100003</v>
      </c>
      <c r="N22" s="80">
        <v>7728.02408449</v>
      </c>
      <c r="O22" s="80">
        <v>7974.1690701300004</v>
      </c>
      <c r="P22" s="80">
        <v>7615.0127489799997</v>
      </c>
      <c r="Q22" s="80">
        <v>8419.8985459899995</v>
      </c>
      <c r="R22" s="79">
        <v>10001.143995529999</v>
      </c>
      <c r="S22" s="80">
        <v>11003.070730810001</v>
      </c>
      <c r="T22" s="79">
        <v>11308.44306091</v>
      </c>
      <c r="U22" s="79">
        <v>11889.434735020001</v>
      </c>
      <c r="V22" s="79">
        <v>12946.640871700001</v>
      </c>
      <c r="W22" s="79">
        <v>14012.738120759999</v>
      </c>
      <c r="X22" s="430">
        <v>14246.530769979998</v>
      </c>
      <c r="Z22" s="339"/>
      <c r="AA22" s="339"/>
      <c r="AB22" s="339"/>
    </row>
    <row r="23" spans="1:45" ht="15" x14ac:dyDescent="0.2">
      <c r="A23" s="65" t="str">
        <f t="shared" si="0"/>
        <v>OK</v>
      </c>
      <c r="B23" s="42" t="s">
        <v>57</v>
      </c>
      <c r="C23" s="66"/>
      <c r="D23" s="81"/>
      <c r="E23" s="500"/>
      <c r="F23" s="503"/>
      <c r="G23" s="144" t="s">
        <v>285</v>
      </c>
      <c r="H23" s="76"/>
      <c r="I23" s="78"/>
      <c r="J23" s="79">
        <v>15936.232</v>
      </c>
      <c r="K23" s="80">
        <v>15700.01185807</v>
      </c>
      <c r="L23" s="80">
        <v>15648.8216696</v>
      </c>
      <c r="M23" s="80">
        <v>15245.237551280001</v>
      </c>
      <c r="N23" s="80">
        <v>15648.361476079999</v>
      </c>
      <c r="O23" s="80">
        <v>18604.73770559</v>
      </c>
      <c r="P23" s="80">
        <v>17822.54742264</v>
      </c>
      <c r="Q23" s="80">
        <v>19382.850635520001</v>
      </c>
      <c r="R23" s="79">
        <v>23728.268693900001</v>
      </c>
      <c r="S23" s="80">
        <v>26042.877103360002</v>
      </c>
      <c r="T23" s="79">
        <v>31150.083676780006</v>
      </c>
      <c r="U23" s="79">
        <v>34058.123367549997</v>
      </c>
      <c r="V23" s="79">
        <v>36897.472480829994</v>
      </c>
      <c r="W23" s="79">
        <v>42113.188798209994</v>
      </c>
      <c r="X23" s="430">
        <v>43588.857740049985</v>
      </c>
      <c r="Z23" s="339"/>
      <c r="AA23" s="339"/>
      <c r="AB23" s="339"/>
    </row>
    <row r="24" spans="1:45" ht="15" x14ac:dyDescent="0.2">
      <c r="A24" s="65" t="str">
        <f t="shared" si="0"/>
        <v>OK</v>
      </c>
      <c r="B24" s="42" t="s">
        <v>57</v>
      </c>
      <c r="C24" s="66"/>
      <c r="D24" s="81"/>
      <c r="E24" s="500"/>
      <c r="F24" s="504"/>
      <c r="G24" s="82" t="s">
        <v>257</v>
      </c>
      <c r="H24" s="83"/>
      <c r="I24" s="85"/>
      <c r="J24" s="86">
        <v>11652.833490000001</v>
      </c>
      <c r="K24" s="87">
        <v>11208.877200770001</v>
      </c>
      <c r="L24" s="87">
        <v>10796.654365209999</v>
      </c>
      <c r="M24" s="87">
        <v>9813.8564075100021</v>
      </c>
      <c r="N24" s="87">
        <v>9827.3904116900012</v>
      </c>
      <c r="O24" s="87">
        <v>8030.0796870099994</v>
      </c>
      <c r="P24" s="87">
        <v>7658.77056137</v>
      </c>
      <c r="Q24" s="87">
        <v>8102.2143305099999</v>
      </c>
      <c r="R24" s="86">
        <v>9449.0880547900106</v>
      </c>
      <c r="S24" s="87">
        <v>10818.317862410002</v>
      </c>
      <c r="T24" s="86">
        <v>8523.7547698899998</v>
      </c>
      <c r="U24" s="86">
        <v>8191.9698724999989</v>
      </c>
      <c r="V24" s="86">
        <v>8818.5830682599972</v>
      </c>
      <c r="W24" s="86">
        <v>9637.9936873800016</v>
      </c>
      <c r="X24" s="431">
        <v>9765.5245495799973</v>
      </c>
      <c r="Z24" s="339"/>
      <c r="AA24" s="339"/>
      <c r="AB24" s="339"/>
      <c r="AS24" s="101"/>
    </row>
    <row r="25" spans="1:45" ht="15" x14ac:dyDescent="0.2">
      <c r="A25" s="65" t="str">
        <f t="shared" si="0"/>
        <v>OK</v>
      </c>
      <c r="B25" s="42" t="s">
        <v>57</v>
      </c>
      <c r="C25" s="66"/>
      <c r="D25" s="81"/>
      <c r="E25" s="500"/>
      <c r="F25" s="138" t="s">
        <v>301</v>
      </c>
      <c r="G25" s="139"/>
      <c r="H25" s="139"/>
      <c r="I25" s="140"/>
      <c r="J25" s="142">
        <v>3699.0903600000001</v>
      </c>
      <c r="K25" s="143">
        <v>3275.5415512999998</v>
      </c>
      <c r="L25" s="143">
        <v>3043.4091178899998</v>
      </c>
      <c r="M25" s="143">
        <v>3122.2695440100001</v>
      </c>
      <c r="N25" s="143">
        <v>3210.90103821</v>
      </c>
      <c r="O25" s="143">
        <v>3307.9242232900001</v>
      </c>
      <c r="P25" s="143">
        <v>3474.01285254</v>
      </c>
      <c r="Q25" s="143">
        <v>3760.7638166299998</v>
      </c>
      <c r="R25" s="142">
        <v>4326.3263250199998</v>
      </c>
      <c r="S25" s="143">
        <v>4888.1779441400004</v>
      </c>
      <c r="T25" s="142">
        <v>5340.882208940001</v>
      </c>
      <c r="U25" s="404">
        <v>5578.9628478499999</v>
      </c>
      <c r="V25" s="136">
        <v>5900.7427485400012</v>
      </c>
      <c r="W25" s="135">
        <v>6450.4340791599998</v>
      </c>
      <c r="X25" s="376">
        <v>6627.7825461700004</v>
      </c>
      <c r="Z25" s="339"/>
      <c r="AA25" s="339"/>
      <c r="AB25" s="339"/>
    </row>
    <row r="26" spans="1:45" ht="15" x14ac:dyDescent="0.2">
      <c r="A26" s="65" t="str">
        <f t="shared" si="0"/>
        <v>OK</v>
      </c>
      <c r="B26" s="42" t="s">
        <v>57</v>
      </c>
      <c r="C26" s="66"/>
      <c r="D26" s="81"/>
      <c r="E26" s="500"/>
      <c r="F26" s="138" t="s">
        <v>302</v>
      </c>
      <c r="G26" s="139"/>
      <c r="H26" s="139"/>
      <c r="I26" s="140"/>
      <c r="J26" s="142">
        <v>1458.2364399999999</v>
      </c>
      <c r="K26" s="143">
        <v>1448.5316089299999</v>
      </c>
      <c r="L26" s="143">
        <v>1220.33181384</v>
      </c>
      <c r="M26" s="143">
        <v>1273.77002565</v>
      </c>
      <c r="N26" s="143">
        <v>1203.2176085399999</v>
      </c>
      <c r="O26" s="143">
        <v>2991.2772184999999</v>
      </c>
      <c r="P26" s="143">
        <v>3066.9254523499999</v>
      </c>
      <c r="Q26" s="143">
        <v>3216.5480750000002</v>
      </c>
      <c r="R26" s="142">
        <v>3571.1163617399998</v>
      </c>
      <c r="S26" s="143">
        <v>4057.8675321300002</v>
      </c>
      <c r="T26" s="142">
        <v>4457.2361579899998</v>
      </c>
      <c r="U26" s="404">
        <v>4600.8355234000001</v>
      </c>
      <c r="V26" s="136">
        <v>4748.2528293699997</v>
      </c>
      <c r="W26" s="135">
        <v>5117.9386601599999</v>
      </c>
      <c r="X26" s="376">
        <v>5363.8528394300001</v>
      </c>
      <c r="Z26" s="339"/>
      <c r="AA26" s="339"/>
      <c r="AB26" s="339"/>
    </row>
    <row r="27" spans="1:45" ht="15" x14ac:dyDescent="0.2">
      <c r="A27" s="65" t="str">
        <f t="shared" si="0"/>
        <v>OK</v>
      </c>
      <c r="B27" s="42" t="s">
        <v>57</v>
      </c>
      <c r="C27" s="66"/>
      <c r="D27" s="81"/>
      <c r="E27" s="500"/>
      <c r="F27" s="138" t="s">
        <v>258</v>
      </c>
      <c r="G27" s="139"/>
      <c r="H27" s="139"/>
      <c r="I27" s="140"/>
      <c r="J27" s="142">
        <v>32540.281319999998</v>
      </c>
      <c r="K27" s="143">
        <v>34428.752057760001</v>
      </c>
      <c r="L27" s="143">
        <v>34473.06789264</v>
      </c>
      <c r="M27" s="143">
        <v>34442.005675419998</v>
      </c>
      <c r="N27" s="143">
        <v>32991.647699939997</v>
      </c>
      <c r="O27" s="143">
        <v>33883.356166669997</v>
      </c>
      <c r="P27" s="143">
        <v>32078.322028099999</v>
      </c>
      <c r="Q27" s="143">
        <v>33933.395472969998</v>
      </c>
      <c r="R27" s="142">
        <v>47619.459098300002</v>
      </c>
      <c r="S27" s="143">
        <v>46505.649330199994</v>
      </c>
      <c r="T27" s="142">
        <v>45757.941266210008</v>
      </c>
      <c r="U27" s="404">
        <v>47813.581534159995</v>
      </c>
      <c r="V27" s="136">
        <v>46023.083373959998</v>
      </c>
      <c r="W27" s="135">
        <v>47913.845832029991</v>
      </c>
      <c r="X27" s="376">
        <v>54089.983356369994</v>
      </c>
      <c r="Z27" s="339"/>
      <c r="AA27" s="339"/>
      <c r="AB27" s="339"/>
    </row>
    <row r="28" spans="1:45" ht="15" x14ac:dyDescent="0.2">
      <c r="A28" s="65" t="str">
        <f t="shared" si="0"/>
        <v>OK</v>
      </c>
      <c r="B28" s="42" t="s">
        <v>57</v>
      </c>
      <c r="C28" s="66"/>
      <c r="D28" s="81"/>
      <c r="E28" s="500"/>
      <c r="F28" s="138" t="s">
        <v>259</v>
      </c>
      <c r="G28" s="139"/>
      <c r="H28" s="139"/>
      <c r="I28" s="140"/>
      <c r="J28" s="142">
        <v>754.86315999999999</v>
      </c>
      <c r="K28" s="143">
        <v>809.36372805999997</v>
      </c>
      <c r="L28" s="143">
        <v>780.66685251000001</v>
      </c>
      <c r="M28" s="143">
        <v>722.27682779999998</v>
      </c>
      <c r="N28" s="143">
        <v>754.50039776999995</v>
      </c>
      <c r="O28" s="143">
        <v>774.95817337999995</v>
      </c>
      <c r="P28" s="143">
        <v>751.28527786999996</v>
      </c>
      <c r="Q28" s="143">
        <v>862.04752443999996</v>
      </c>
      <c r="R28" s="142">
        <v>923.88640378000002</v>
      </c>
      <c r="S28" s="143">
        <v>1008.2358380899999</v>
      </c>
      <c r="T28" s="142">
        <v>1078.5304237100004</v>
      </c>
      <c r="U28" s="404">
        <v>1017.9487056600001</v>
      </c>
      <c r="V28" s="136">
        <v>1193.6613140099998</v>
      </c>
      <c r="W28" s="135">
        <v>1629.9788621299995</v>
      </c>
      <c r="X28" s="376">
        <v>1732.3410547699998</v>
      </c>
      <c r="Z28" s="339"/>
      <c r="AA28" s="339"/>
      <c r="AB28" s="339"/>
    </row>
    <row r="29" spans="1:45" ht="15.75" thickBot="1" x14ac:dyDescent="0.25">
      <c r="A29" s="65" t="str">
        <f t="shared" si="0"/>
        <v>OK</v>
      </c>
      <c r="B29" s="42" t="s">
        <v>57</v>
      </c>
      <c r="C29" s="66"/>
      <c r="D29" s="145"/>
      <c r="E29" s="501"/>
      <c r="F29" s="146" t="s">
        <v>260</v>
      </c>
      <c r="G29" s="147"/>
      <c r="H29" s="147"/>
      <c r="I29" s="148"/>
      <c r="J29" s="150">
        <v>6594.7218700000003</v>
      </c>
      <c r="K29" s="151">
        <v>7019.2964996000001</v>
      </c>
      <c r="L29" s="151">
        <v>7286.5977243699999</v>
      </c>
      <c r="M29" s="151">
        <v>6725.1250677300004</v>
      </c>
      <c r="N29" s="151">
        <v>7877.9405990699997</v>
      </c>
      <c r="O29" s="151">
        <v>6182.9376561400004</v>
      </c>
      <c r="P29" s="151">
        <v>5314.1675738900003</v>
      </c>
      <c r="Q29" s="151">
        <v>6221.1625198900001</v>
      </c>
      <c r="R29" s="150">
        <v>7793.1448240700001</v>
      </c>
      <c r="S29" s="151">
        <v>8058.2875974301151</v>
      </c>
      <c r="T29" s="150">
        <v>8383.8819143799446</v>
      </c>
      <c r="U29" s="404">
        <v>10007.750878069999</v>
      </c>
      <c r="V29" s="151">
        <v>10426.11641413</v>
      </c>
      <c r="W29" s="150">
        <v>9408.4288387799952</v>
      </c>
      <c r="X29" s="376">
        <v>9864.2154138900005</v>
      </c>
      <c r="Z29" s="339"/>
      <c r="AA29" s="339"/>
      <c r="AB29" s="339"/>
    </row>
    <row r="30" spans="1:45" ht="13.5" thickBot="1" x14ac:dyDescent="0.25">
      <c r="A30" s="65" t="s">
        <v>50</v>
      </c>
      <c r="B30" s="42" t="s">
        <v>57</v>
      </c>
      <c r="C30" s="96"/>
      <c r="D30" s="111" t="s">
        <v>240</v>
      </c>
      <c r="E30" s="112"/>
      <c r="F30" s="112"/>
      <c r="G30" s="112"/>
      <c r="H30" s="112"/>
      <c r="I30" s="112"/>
      <c r="J30" s="153"/>
      <c r="K30" s="152"/>
      <c r="L30" s="152"/>
      <c r="M30" s="152"/>
      <c r="N30" s="152"/>
      <c r="O30" s="152"/>
      <c r="P30" s="152"/>
      <c r="Q30" s="154"/>
      <c r="R30" s="154"/>
      <c r="S30" s="332"/>
      <c r="T30" s="332"/>
      <c r="U30" s="333"/>
      <c r="V30" s="333"/>
      <c r="W30" s="333"/>
      <c r="X30" s="333"/>
      <c r="Z30" s="339"/>
      <c r="AA30" s="339"/>
      <c r="AB30" s="339"/>
    </row>
    <row r="31" spans="1:45" ht="12.75" customHeight="1" outlineLevel="1" x14ac:dyDescent="0.2">
      <c r="A31" s="65" t="str">
        <f t="shared" ref="A31:A44" si="3">IF(COUNTBLANK(C31:IW31)=254,"odstr",IF(AND($A$1="TISK",SUM(J31:R31)=0),"odstr","OK"))</f>
        <v>OK</v>
      </c>
      <c r="B31" s="42" t="s">
        <v>57</v>
      </c>
      <c r="C31" s="66"/>
      <c r="D31" s="155"/>
      <c r="E31" s="156" t="s">
        <v>9</v>
      </c>
      <c r="F31" s="156"/>
      <c r="G31" s="156"/>
      <c r="H31" s="157"/>
      <c r="I31" s="158"/>
      <c r="J31" s="23">
        <f t="shared" ref="J31:Q44" si="4">J16/J$15</f>
        <v>0.10666846814618382</v>
      </c>
      <c r="K31" s="24">
        <f t="shared" si="4"/>
        <v>0.10433484724324128</v>
      </c>
      <c r="L31" s="24">
        <f t="shared" si="4"/>
        <v>0.10952226220668632</v>
      </c>
      <c r="M31" s="24">
        <f t="shared" si="4"/>
        <v>0.11635025827169332</v>
      </c>
      <c r="N31" s="24">
        <f t="shared" si="4"/>
        <v>0.12009249243834717</v>
      </c>
      <c r="O31" s="24">
        <f t="shared" si="4"/>
        <v>0.11633828166600914</v>
      </c>
      <c r="P31" s="24">
        <f t="shared" si="4"/>
        <v>0.11597584746968481</v>
      </c>
      <c r="Q31" s="24">
        <f t="shared" si="4"/>
        <v>0.11858995588844407</v>
      </c>
      <c r="R31" s="23">
        <f t="shared" ref="R31:W31" si="5">R16/R$15</f>
        <v>0.112187656690965</v>
      </c>
      <c r="S31" s="24">
        <f t="shared" si="5"/>
        <v>0.11345821046161869</v>
      </c>
      <c r="T31" s="23">
        <f t="shared" si="5"/>
        <v>0.11595199708603252</v>
      </c>
      <c r="U31" s="405">
        <f t="shared" si="5"/>
        <v>0.11699877778511139</v>
      </c>
      <c r="V31" s="318">
        <f t="shared" si="5"/>
        <v>0.11949279862408721</v>
      </c>
      <c r="W31" s="317">
        <f t="shared" si="5"/>
        <v>0.11824428300514445</v>
      </c>
      <c r="X31" s="378">
        <f t="shared" ref="X31" si="6">X16/X$15</f>
        <v>0.11732224560242563</v>
      </c>
      <c r="Z31" s="339"/>
      <c r="AA31" s="339"/>
      <c r="AB31" s="339"/>
    </row>
    <row r="32" spans="1:45" ht="12.75" customHeight="1" outlineLevel="1" x14ac:dyDescent="0.2">
      <c r="A32" s="65" t="str">
        <f t="shared" si="3"/>
        <v>OK</v>
      </c>
      <c r="B32" s="42" t="s">
        <v>57</v>
      </c>
      <c r="C32" s="66"/>
      <c r="D32" s="159"/>
      <c r="E32" s="83"/>
      <c r="F32" s="83" t="s">
        <v>261</v>
      </c>
      <c r="G32" s="83"/>
      <c r="H32" s="84"/>
      <c r="I32" s="85"/>
      <c r="J32" s="25">
        <f t="shared" si="4"/>
        <v>0.10415434670245256</v>
      </c>
      <c r="K32" s="26">
        <f t="shared" si="4"/>
        <v>0.10207746652798974</v>
      </c>
      <c r="L32" s="26">
        <f t="shared" si="4"/>
        <v>0.1071446232776046</v>
      </c>
      <c r="M32" s="26">
        <f t="shared" si="4"/>
        <v>0.11407140724294614</v>
      </c>
      <c r="N32" s="26">
        <f t="shared" si="4"/>
        <v>0.11785144524435441</v>
      </c>
      <c r="O32" s="26">
        <f t="shared" si="4"/>
        <v>0.11406873301496674</v>
      </c>
      <c r="P32" s="26">
        <f t="shared" si="4"/>
        <v>0.11339104458572394</v>
      </c>
      <c r="Q32" s="26">
        <f t="shared" si="4"/>
        <v>0.11610397839151985</v>
      </c>
      <c r="R32" s="25">
        <f t="shared" ref="R32:R44" si="7">R17/R$15</f>
        <v>0.10963251631642575</v>
      </c>
      <c r="S32" s="26">
        <f t="shared" ref="S32:S44" si="8">S17/S$15</f>
        <v>0.11081955022505877</v>
      </c>
      <c r="T32" s="25">
        <f t="shared" ref="T32:U44" si="9">T17/T$15</f>
        <v>0.11361002978763432</v>
      </c>
      <c r="U32" s="406">
        <f t="shared" si="9"/>
        <v>0.11457863136351785</v>
      </c>
      <c r="V32" s="26">
        <f t="shared" ref="V32:W32" si="10">V17/V$15</f>
        <v>0.1168430493134559</v>
      </c>
      <c r="W32" s="25">
        <f t="shared" si="10"/>
        <v>0.11571330287433375</v>
      </c>
      <c r="X32" s="392">
        <f t="shared" ref="X32" si="11">X17/X$15</f>
        <v>0.11425036411640206</v>
      </c>
      <c r="Z32" s="339"/>
      <c r="AA32" s="339"/>
      <c r="AB32" s="339"/>
    </row>
    <row r="33" spans="1:36" ht="12.75" customHeight="1" outlineLevel="1" x14ac:dyDescent="0.2">
      <c r="A33" s="65" t="str">
        <f t="shared" si="3"/>
        <v>OK</v>
      </c>
      <c r="B33" s="42" t="s">
        <v>57</v>
      </c>
      <c r="C33" s="66"/>
      <c r="D33" s="160"/>
      <c r="E33" s="132" t="s">
        <v>30</v>
      </c>
      <c r="F33" s="132"/>
      <c r="G33" s="132"/>
      <c r="H33" s="161"/>
      <c r="I33" s="133"/>
      <c r="J33" s="27">
        <f t="shared" si="4"/>
        <v>0.34304908061495487</v>
      </c>
      <c r="K33" s="28">
        <f t="shared" si="4"/>
        <v>0.3495301053696232</v>
      </c>
      <c r="L33" s="28">
        <f t="shared" si="4"/>
        <v>0.34262430824178819</v>
      </c>
      <c r="M33" s="28">
        <f t="shared" si="4"/>
        <v>0.34970198009178038</v>
      </c>
      <c r="N33" s="28">
        <f t="shared" si="4"/>
        <v>0.36165895118014713</v>
      </c>
      <c r="O33" s="28">
        <f t="shared" si="4"/>
        <v>0.36613165944400389</v>
      </c>
      <c r="P33" s="28">
        <f t="shared" si="4"/>
        <v>0.37659622816212224</v>
      </c>
      <c r="Q33" s="28">
        <f t="shared" si="4"/>
        <v>0.3918895430601001</v>
      </c>
      <c r="R33" s="27">
        <f t="shared" si="7"/>
        <v>0.3769603811135524</v>
      </c>
      <c r="S33" s="28">
        <f t="shared" si="8"/>
        <v>0.40623707078143517</v>
      </c>
      <c r="T33" s="27">
        <f t="shared" si="9"/>
        <v>0.41383290516798565</v>
      </c>
      <c r="U33" s="407">
        <f t="shared" si="9"/>
        <v>0.41628553011412195</v>
      </c>
      <c r="V33" s="388">
        <f t="shared" ref="V33:W33" si="12">V18/V$15</f>
        <v>0.41953333057458875</v>
      </c>
      <c r="W33" s="316">
        <f t="shared" si="12"/>
        <v>0.42818461153975307</v>
      </c>
      <c r="X33" s="393">
        <f t="shared" ref="X33" si="13">X18/X$15</f>
        <v>0.41740747953066976</v>
      </c>
      <c r="Z33" s="339"/>
      <c r="AA33" s="339"/>
      <c r="AB33" s="339"/>
    </row>
    <row r="34" spans="1:36" outlineLevel="1" x14ac:dyDescent="0.2">
      <c r="A34" s="65" t="str">
        <f t="shared" si="3"/>
        <v>OK</v>
      </c>
      <c r="B34" s="42" t="s">
        <v>57</v>
      </c>
      <c r="C34" s="66"/>
      <c r="D34" s="159"/>
      <c r="E34" s="83"/>
      <c r="F34" s="83" t="s">
        <v>262</v>
      </c>
      <c r="G34" s="83"/>
      <c r="H34" s="84"/>
      <c r="I34" s="85"/>
      <c r="J34" s="25">
        <f t="shared" si="4"/>
        <v>0.30951306320650646</v>
      </c>
      <c r="K34" s="26">
        <f t="shared" si="4"/>
        <v>0.31464212089898924</v>
      </c>
      <c r="L34" s="26">
        <f t="shared" si="4"/>
        <v>0.30973170526502675</v>
      </c>
      <c r="M34" s="26">
        <f t="shared" si="4"/>
        <v>0.3179416201943962</v>
      </c>
      <c r="N34" s="26">
        <f t="shared" si="4"/>
        <v>0.33058198643897846</v>
      </c>
      <c r="O34" s="26">
        <f t="shared" si="4"/>
        <v>0.3359605665784185</v>
      </c>
      <c r="P34" s="26">
        <f t="shared" si="4"/>
        <v>0.34563744745560532</v>
      </c>
      <c r="Q34" s="26">
        <f t="shared" si="4"/>
        <v>0.36094831905661373</v>
      </c>
      <c r="R34" s="25">
        <f t="shared" si="7"/>
        <v>0.34789702791608607</v>
      </c>
      <c r="S34" s="26">
        <f t="shared" si="8"/>
        <v>0.37637255507876949</v>
      </c>
      <c r="T34" s="25">
        <f t="shared" si="9"/>
        <v>0.38213409357436051</v>
      </c>
      <c r="U34" s="406">
        <f t="shared" si="9"/>
        <v>0.38426121204597041</v>
      </c>
      <c r="V34" s="26">
        <f t="shared" ref="V34:W34" si="14">V19/V$15</f>
        <v>0.38625756516437121</v>
      </c>
      <c r="W34" s="25">
        <f t="shared" si="14"/>
        <v>0.39461016466992416</v>
      </c>
      <c r="X34" s="392">
        <f t="shared" ref="X34" si="15">X19/X$15</f>
        <v>0.38499009437131304</v>
      </c>
      <c r="Z34" s="339"/>
      <c r="AA34" s="339"/>
      <c r="AB34" s="339"/>
    </row>
    <row r="35" spans="1:36" outlineLevel="1" x14ac:dyDescent="0.2">
      <c r="A35" s="65" t="str">
        <f t="shared" si="3"/>
        <v>OK</v>
      </c>
      <c r="B35" s="42" t="s">
        <v>57</v>
      </c>
      <c r="C35" s="66"/>
      <c r="D35" s="162"/>
      <c r="E35" s="139" t="s">
        <v>10</v>
      </c>
      <c r="F35" s="139"/>
      <c r="G35" s="139"/>
      <c r="H35" s="163"/>
      <c r="I35" s="140"/>
      <c r="J35" s="29">
        <f t="shared" si="4"/>
        <v>2.4979865607309998E-2</v>
      </c>
      <c r="K35" s="30">
        <f t="shared" si="4"/>
        <v>2.4200696395510604E-2</v>
      </c>
      <c r="L35" s="30">
        <f t="shared" si="4"/>
        <v>2.5282873111875312E-2</v>
      </c>
      <c r="M35" s="30">
        <f t="shared" si="4"/>
        <v>2.5774444641671283E-2</v>
      </c>
      <c r="N35" s="30">
        <f t="shared" si="4"/>
        <v>2.5663582203168143E-2</v>
      </c>
      <c r="O35" s="30">
        <f t="shared" si="4"/>
        <v>2.5711521771227857E-2</v>
      </c>
      <c r="P35" s="30">
        <f t="shared" si="4"/>
        <v>2.8027499026221193E-2</v>
      </c>
      <c r="Q35" s="30">
        <f t="shared" si="4"/>
        <v>2.7406338670870001E-2</v>
      </c>
      <c r="R35" s="29">
        <f t="shared" si="7"/>
        <v>2.5971526454252117E-2</v>
      </c>
      <c r="S35" s="30">
        <f t="shared" si="8"/>
        <v>2.6995607153190979E-2</v>
      </c>
      <c r="T35" s="29">
        <f t="shared" si="9"/>
        <v>2.7928398787234684E-2</v>
      </c>
      <c r="U35" s="408">
        <f t="shared" si="9"/>
        <v>2.7955085826402704E-2</v>
      </c>
      <c r="V35" s="30">
        <f t="shared" ref="V35:W35" si="16">V20/V$15</f>
        <v>2.8605308399439644E-2</v>
      </c>
      <c r="W35" s="29">
        <f t="shared" si="16"/>
        <v>2.8577084376766641E-2</v>
      </c>
      <c r="X35" s="379">
        <f t="shared" ref="X35" si="17">X20/X$15</f>
        <v>2.7576909081847248E-2</v>
      </c>
      <c r="Z35" s="339"/>
      <c r="AA35" s="339"/>
      <c r="AB35" s="339"/>
    </row>
    <row r="36" spans="1:36" outlineLevel="1" x14ac:dyDescent="0.2">
      <c r="A36" s="65" t="str">
        <f t="shared" si="3"/>
        <v>OK</v>
      </c>
      <c r="B36" s="42" t="s">
        <v>57</v>
      </c>
      <c r="C36" s="66"/>
      <c r="D36" s="160"/>
      <c r="E36" s="132" t="s">
        <v>11</v>
      </c>
      <c r="F36" s="132"/>
      <c r="G36" s="132"/>
      <c r="H36" s="161"/>
      <c r="I36" s="133"/>
      <c r="J36" s="27">
        <f t="shared" si="4"/>
        <v>0.23029641383610119</v>
      </c>
      <c r="K36" s="28">
        <f t="shared" si="4"/>
        <v>0.22086345483006486</v>
      </c>
      <c r="L36" s="28">
        <f t="shared" si="4"/>
        <v>0.21985246802261138</v>
      </c>
      <c r="M36" s="28">
        <f t="shared" si="4"/>
        <v>0.2102610015114193</v>
      </c>
      <c r="N36" s="28">
        <f t="shared" si="4"/>
        <v>0.20640194273484838</v>
      </c>
      <c r="O36" s="28">
        <f t="shared" si="4"/>
        <v>0.20821381193673133</v>
      </c>
      <c r="P36" s="28">
        <f t="shared" si="4"/>
        <v>0.20398826718438753</v>
      </c>
      <c r="Q36" s="28">
        <f t="shared" si="4"/>
        <v>0.19776442432064059</v>
      </c>
      <c r="R36" s="27">
        <f t="shared" si="7"/>
        <v>0.19491754438396633</v>
      </c>
      <c r="S36" s="28">
        <f t="shared" si="8"/>
        <v>0.19306815314958684</v>
      </c>
      <c r="T36" s="27">
        <f t="shared" si="9"/>
        <v>0.19438606099553804</v>
      </c>
      <c r="U36" s="407">
        <f t="shared" si="9"/>
        <v>0.1928768297757088</v>
      </c>
      <c r="V36" s="388">
        <f t="shared" ref="V36:W36" si="18">V21/V$15</f>
        <v>0.19978866602495415</v>
      </c>
      <c r="W36" s="316">
        <f t="shared" si="18"/>
        <v>0.2050814888750867</v>
      </c>
      <c r="X36" s="393">
        <f t="shared" ref="X36" si="19">X21/X$15</f>
        <v>0.2036665363990797</v>
      </c>
      <c r="Z36" s="339"/>
      <c r="AA36" s="339"/>
      <c r="AB36" s="339"/>
    </row>
    <row r="37" spans="1:36" outlineLevel="1" x14ac:dyDescent="0.2">
      <c r="A37" s="65" t="str">
        <f t="shared" si="3"/>
        <v>OK</v>
      </c>
      <c r="B37" s="42" t="s">
        <v>57</v>
      </c>
      <c r="C37" s="66"/>
      <c r="D37" s="75"/>
      <c r="E37" s="505" t="s">
        <v>29</v>
      </c>
      <c r="F37" s="144" t="s">
        <v>263</v>
      </c>
      <c r="G37" s="76"/>
      <c r="H37" s="77"/>
      <c r="I37" s="78"/>
      <c r="J37" s="31">
        <f t="shared" si="4"/>
        <v>4.9620139158570983E-2</v>
      </c>
      <c r="K37" s="32">
        <f t="shared" si="4"/>
        <v>4.8423479231537198E-2</v>
      </c>
      <c r="L37" s="32">
        <f t="shared" si="4"/>
        <v>4.8809060818857039E-2</v>
      </c>
      <c r="M37" s="32">
        <f t="shared" si="4"/>
        <v>4.8954305403410302E-2</v>
      </c>
      <c r="N37" s="32">
        <f t="shared" si="4"/>
        <v>4.8038998196971647E-2</v>
      </c>
      <c r="O37" s="32">
        <f t="shared" si="4"/>
        <v>4.7973913332517812E-2</v>
      </c>
      <c r="P37" s="32">
        <f t="shared" si="4"/>
        <v>4.6934778050894035E-2</v>
      </c>
      <c r="Q37" s="32">
        <f t="shared" si="4"/>
        <v>4.6376668029803836E-2</v>
      </c>
      <c r="R37" s="31">
        <f t="shared" si="7"/>
        <v>4.5146863873980342E-2</v>
      </c>
      <c r="S37" s="32">
        <f t="shared" si="8"/>
        <v>4.4382032718029915E-2</v>
      </c>
      <c r="T37" s="31">
        <f t="shared" si="9"/>
        <v>4.31165200315793E-2</v>
      </c>
      <c r="U37" s="409">
        <f t="shared" si="9"/>
        <v>4.2356680713787245E-2</v>
      </c>
      <c r="V37" s="32">
        <f t="shared" ref="V37:W37" si="20">V22/V$15</f>
        <v>4.4092056341041228E-2</v>
      </c>
      <c r="W37" s="31">
        <f t="shared" si="20"/>
        <v>4.3697523492492008E-2</v>
      </c>
      <c r="X37" s="394">
        <f t="shared" ref="X37" si="21">X22/X$15</f>
        <v>4.2921585333430101E-2</v>
      </c>
      <c r="Z37" s="339"/>
      <c r="AA37" s="339"/>
      <c r="AB37" s="339"/>
    </row>
    <row r="38" spans="1:36" outlineLevel="1" x14ac:dyDescent="0.2">
      <c r="A38" s="65" t="str">
        <f t="shared" si="3"/>
        <v>OK</v>
      </c>
      <c r="B38" s="42" t="s">
        <v>57</v>
      </c>
      <c r="C38" s="66"/>
      <c r="D38" s="81"/>
      <c r="E38" s="506"/>
      <c r="F38" s="144" t="s">
        <v>264</v>
      </c>
      <c r="G38" s="76"/>
      <c r="H38" s="77"/>
      <c r="I38" s="78"/>
      <c r="J38" s="31">
        <f t="shared" si="4"/>
        <v>0.10436358996907111</v>
      </c>
      <c r="K38" s="32">
        <f t="shared" si="4"/>
        <v>0.10061019984828742</v>
      </c>
      <c r="L38" s="32">
        <f t="shared" si="4"/>
        <v>0.10121301496963143</v>
      </c>
      <c r="M38" s="32">
        <f t="shared" si="4"/>
        <v>9.8124665517425796E-2</v>
      </c>
      <c r="N38" s="32">
        <f t="shared" si="4"/>
        <v>9.7273455739311024E-2</v>
      </c>
      <c r="O38" s="32">
        <f t="shared" si="4"/>
        <v>0.11192916357962926</v>
      </c>
      <c r="P38" s="32">
        <f t="shared" si="4"/>
        <v>0.10984844479678481</v>
      </c>
      <c r="Q38" s="32">
        <f t="shared" si="4"/>
        <v>0.10676043475878848</v>
      </c>
      <c r="R38" s="31">
        <f t="shared" si="7"/>
        <v>0.10711343793945272</v>
      </c>
      <c r="S38" s="32">
        <f t="shared" si="8"/>
        <v>0.10504665942357964</v>
      </c>
      <c r="T38" s="31">
        <f t="shared" si="9"/>
        <v>0.11876818051796226</v>
      </c>
      <c r="U38" s="409">
        <f t="shared" si="9"/>
        <v>0.1213336957846268</v>
      </c>
      <c r="V38" s="32">
        <f t="shared" ref="V38:W38" si="22">V23/V$15</f>
        <v>0.12566081438336452</v>
      </c>
      <c r="W38" s="31">
        <f t="shared" si="22"/>
        <v>0.1313263718335817</v>
      </c>
      <c r="X38" s="394">
        <f t="shared" ref="X38" si="23">X23/X$15</f>
        <v>0.13132340127454956</v>
      </c>
      <c r="Z38" s="339"/>
      <c r="AA38" s="339"/>
      <c r="AB38" s="339"/>
    </row>
    <row r="39" spans="1:36" outlineLevel="1" x14ac:dyDescent="0.2">
      <c r="A39" s="65" t="str">
        <f t="shared" si="3"/>
        <v>OK</v>
      </c>
      <c r="B39" s="42" t="s">
        <v>57</v>
      </c>
      <c r="C39" s="66"/>
      <c r="D39" s="164"/>
      <c r="E39" s="507" t="s">
        <v>29</v>
      </c>
      <c r="F39" s="82" t="s">
        <v>265</v>
      </c>
      <c r="G39" s="83"/>
      <c r="H39" s="84"/>
      <c r="I39" s="85"/>
      <c r="J39" s="25">
        <f t="shared" si="4"/>
        <v>7.631236394702462E-2</v>
      </c>
      <c r="K39" s="26">
        <f t="shared" si="4"/>
        <v>7.1829714871502887E-2</v>
      </c>
      <c r="L39" s="26">
        <f t="shared" si="4"/>
        <v>6.9830301792676019E-2</v>
      </c>
      <c r="M39" s="26">
        <f t="shared" si="4"/>
        <v>6.3166046064143638E-2</v>
      </c>
      <c r="N39" s="26">
        <f t="shared" si="4"/>
        <v>6.1089094069414748E-2</v>
      </c>
      <c r="O39" s="26">
        <f t="shared" si="4"/>
        <v>4.8310280804160215E-2</v>
      </c>
      <c r="P39" s="26">
        <f t="shared" si="4"/>
        <v>4.720447729897375E-2</v>
      </c>
      <c r="Q39" s="26">
        <f t="shared" si="4"/>
        <v>4.4626868395146561E-2</v>
      </c>
      <c r="R39" s="25">
        <f t="shared" si="7"/>
        <v>4.2654789525430815E-2</v>
      </c>
      <c r="S39" s="26">
        <f t="shared" si="8"/>
        <v>4.3636812765283597E-2</v>
      </c>
      <c r="T39" s="25">
        <f t="shared" si="9"/>
        <v>3.2499137264140547E-2</v>
      </c>
      <c r="U39" s="406">
        <f t="shared" si="9"/>
        <v>2.9184285042956094E-2</v>
      </c>
      <c r="V39" s="26">
        <f t="shared" ref="V39:W39" si="24">V24/V$15</f>
        <v>3.0033231426370405E-2</v>
      </c>
      <c r="W39" s="25">
        <f t="shared" si="24"/>
        <v>3.0055257719462419E-2</v>
      </c>
      <c r="X39" s="392">
        <f t="shared" ref="X39" si="25">X24/X$15</f>
        <v>2.942132383300871E-2</v>
      </c>
      <c r="Z39" s="339"/>
      <c r="AA39" s="339"/>
      <c r="AB39" s="339"/>
    </row>
    <row r="40" spans="1:36" outlineLevel="1" x14ac:dyDescent="0.2">
      <c r="A40" s="65" t="str">
        <f t="shared" si="3"/>
        <v>OK</v>
      </c>
      <c r="B40" s="42" t="s">
        <v>57</v>
      </c>
      <c r="C40" s="66"/>
      <c r="D40" s="162"/>
      <c r="E40" s="139" t="s">
        <v>248</v>
      </c>
      <c r="F40" s="139"/>
      <c r="G40" s="139"/>
      <c r="H40" s="163"/>
      <c r="I40" s="140"/>
      <c r="J40" s="29">
        <f t="shared" si="4"/>
        <v>2.4224694368755656E-2</v>
      </c>
      <c r="K40" s="30">
        <f t="shared" si="4"/>
        <v>2.0990614087865681E-2</v>
      </c>
      <c r="L40" s="30">
        <f t="shared" si="4"/>
        <v>1.9684077121672958E-2</v>
      </c>
      <c r="M40" s="30">
        <f t="shared" si="4"/>
        <v>2.0096220451186322E-2</v>
      </c>
      <c r="N40" s="30">
        <f t="shared" si="4"/>
        <v>1.9959625836932674E-2</v>
      </c>
      <c r="O40" s="30">
        <f t="shared" si="4"/>
        <v>1.9901016469928399E-2</v>
      </c>
      <c r="P40" s="30">
        <f t="shared" si="4"/>
        <v>2.1411917163468748E-2</v>
      </c>
      <c r="Q40" s="30">
        <f t="shared" si="4"/>
        <v>2.0714227625154891E-2</v>
      </c>
      <c r="R40" s="29">
        <f t="shared" si="7"/>
        <v>1.9529772369780266E-2</v>
      </c>
      <c r="S40" s="30">
        <f t="shared" si="8"/>
        <v>1.971697526590406E-2</v>
      </c>
      <c r="T40" s="29">
        <f t="shared" si="9"/>
        <v>2.0363568486636233E-2</v>
      </c>
      <c r="U40" s="410">
        <f t="shared" si="9"/>
        <v>1.9875322361998411E-2</v>
      </c>
      <c r="V40" s="389">
        <f t="shared" ref="V40:W40" si="26">V25/V$15</f>
        <v>2.009601442574447E-2</v>
      </c>
      <c r="W40" s="398">
        <f t="shared" si="26"/>
        <v>2.0115126128938007E-2</v>
      </c>
      <c r="X40" s="395">
        <f t="shared" ref="X40" si="27">X25/X$15</f>
        <v>1.9968014579822769E-2</v>
      </c>
      <c r="Z40" s="339"/>
      <c r="AA40" s="339"/>
      <c r="AB40" s="339"/>
    </row>
    <row r="41" spans="1:36" outlineLevel="1" x14ac:dyDescent="0.2">
      <c r="A41" s="65" t="str">
        <f t="shared" si="3"/>
        <v>OK</v>
      </c>
      <c r="B41" s="42" t="s">
        <v>57</v>
      </c>
      <c r="C41" s="66"/>
      <c r="D41" s="162"/>
      <c r="E41" s="139" t="s">
        <v>249</v>
      </c>
      <c r="F41" s="139"/>
      <c r="G41" s="139"/>
      <c r="H41" s="163"/>
      <c r="I41" s="140"/>
      <c r="J41" s="29">
        <f t="shared" si="4"/>
        <v>9.5497348370755363E-3</v>
      </c>
      <c r="K41" s="30">
        <f t="shared" si="4"/>
        <v>9.2826079354900604E-3</v>
      </c>
      <c r="L41" s="30">
        <f t="shared" si="4"/>
        <v>7.892828274862854E-3</v>
      </c>
      <c r="M41" s="30">
        <f t="shared" si="4"/>
        <v>8.198511652744633E-3</v>
      </c>
      <c r="N41" s="30">
        <f t="shared" si="4"/>
        <v>7.4794498432301541E-3</v>
      </c>
      <c r="O41" s="30">
        <f t="shared" si="4"/>
        <v>1.7996015982579921E-2</v>
      </c>
      <c r="P41" s="30">
        <f t="shared" si="4"/>
        <v>1.8902852844726484E-2</v>
      </c>
      <c r="Q41" s="30">
        <f t="shared" si="4"/>
        <v>1.7716695927081392E-2</v>
      </c>
      <c r="R41" s="29">
        <f t="shared" si="7"/>
        <v>1.6120626233726756E-2</v>
      </c>
      <c r="S41" s="30">
        <f t="shared" si="8"/>
        <v>1.6367831670129326E-2</v>
      </c>
      <c r="T41" s="29">
        <f t="shared" si="9"/>
        <v>1.6994427177669358E-2</v>
      </c>
      <c r="U41" s="411">
        <f t="shared" si="9"/>
        <v>1.6390696919114399E-2</v>
      </c>
      <c r="V41" s="390">
        <f t="shared" ref="V41:W41" si="28">V26/V$15</f>
        <v>1.6171007858241434E-2</v>
      </c>
      <c r="W41" s="399">
        <f t="shared" si="28"/>
        <v>1.5959853306909955E-2</v>
      </c>
      <c r="X41" s="396">
        <f t="shared" ref="X41" si="29">X26/X$15</f>
        <v>1.6160079326026637E-2</v>
      </c>
      <c r="Z41" s="339"/>
      <c r="AA41" s="339"/>
      <c r="AB41" s="339"/>
    </row>
    <row r="42" spans="1:36" outlineLevel="1" x14ac:dyDescent="0.2">
      <c r="A42" s="65" t="str">
        <f t="shared" si="3"/>
        <v>OK</v>
      </c>
      <c r="B42" s="42" t="s">
        <v>57</v>
      </c>
      <c r="C42" s="66"/>
      <c r="D42" s="162"/>
      <c r="E42" s="139" t="s">
        <v>266</v>
      </c>
      <c r="F42" s="139"/>
      <c r="G42" s="139"/>
      <c r="H42" s="163"/>
      <c r="I42" s="140"/>
      <c r="J42" s="29">
        <f t="shared" si="4"/>
        <v>0.21310059850777172</v>
      </c>
      <c r="K42" s="30">
        <f t="shared" si="4"/>
        <v>0.22062936361910401</v>
      </c>
      <c r="L42" s="30">
        <f t="shared" si="4"/>
        <v>0.22296395283518358</v>
      </c>
      <c r="M42" s="30">
        <f t="shared" si="4"/>
        <v>0.22168301905968751</v>
      </c>
      <c r="N42" s="30">
        <f t="shared" si="4"/>
        <v>0.20508291473280696</v>
      </c>
      <c r="O42" s="30">
        <f t="shared" si="4"/>
        <v>0.20384784644754955</v>
      </c>
      <c r="P42" s="30">
        <f t="shared" si="4"/>
        <v>0.19771325068833878</v>
      </c>
      <c r="Q42" s="30">
        <f t="shared" si="4"/>
        <v>0.18690460560519051</v>
      </c>
      <c r="R42" s="29">
        <f t="shared" si="7"/>
        <v>0.21496233217164024</v>
      </c>
      <c r="S42" s="30">
        <f t="shared" si="8"/>
        <v>0.1875853841752245</v>
      </c>
      <c r="T42" s="29">
        <f t="shared" si="9"/>
        <v>0.17446461732899329</v>
      </c>
      <c r="U42" s="408">
        <f t="shared" si="9"/>
        <v>0.1703381743506952</v>
      </c>
      <c r="V42" s="30">
        <f t="shared" ref="V42:W42" si="30">V27/V$15</f>
        <v>0.15673968292028667</v>
      </c>
      <c r="W42" s="29">
        <f t="shared" si="30"/>
        <v>0.14941522390680453</v>
      </c>
      <c r="X42" s="379">
        <f t="shared" ref="X42" si="31">X27/X$15</f>
        <v>0.16296092528058381</v>
      </c>
      <c r="Z42" s="339"/>
      <c r="AA42" s="339"/>
      <c r="AB42" s="339"/>
    </row>
    <row r="43" spans="1:36" outlineLevel="1" x14ac:dyDescent="0.2">
      <c r="A43" s="65" t="str">
        <f t="shared" si="3"/>
        <v>OK</v>
      </c>
      <c r="B43" s="42" t="s">
        <v>57</v>
      </c>
      <c r="C43" s="66"/>
      <c r="D43" s="162"/>
      <c r="E43" s="139" t="s">
        <v>267</v>
      </c>
      <c r="F43" s="139"/>
      <c r="G43" s="139"/>
      <c r="H43" s="163"/>
      <c r="I43" s="140"/>
      <c r="J43" s="29">
        <f t="shared" si="4"/>
        <v>4.9434665178693009E-3</v>
      </c>
      <c r="K43" s="30">
        <f t="shared" si="4"/>
        <v>5.1866359825846501E-3</v>
      </c>
      <c r="L43" s="30">
        <f t="shared" si="4"/>
        <v>5.0491754265999866E-3</v>
      </c>
      <c r="M43" s="30">
        <f t="shared" si="4"/>
        <v>4.6488729283796423E-3</v>
      </c>
      <c r="N43" s="30">
        <f t="shared" si="4"/>
        <v>4.6901307309369471E-3</v>
      </c>
      <c r="O43" s="30">
        <f t="shared" si="4"/>
        <v>4.6622758959702281E-3</v>
      </c>
      <c r="P43" s="30">
        <f t="shared" si="4"/>
        <v>4.6305119810148478E-3</v>
      </c>
      <c r="Q43" s="30">
        <f t="shared" si="4"/>
        <v>4.7481441312506251E-3</v>
      </c>
      <c r="R43" s="29">
        <f t="shared" si="7"/>
        <v>4.1705802581304095E-3</v>
      </c>
      <c r="S43" s="30">
        <f t="shared" si="8"/>
        <v>4.0668243482523316E-3</v>
      </c>
      <c r="T43" s="29">
        <f t="shared" si="9"/>
        <v>4.1121910742342145E-3</v>
      </c>
      <c r="U43" s="412">
        <f t="shared" si="9"/>
        <v>3.6264910207761095E-3</v>
      </c>
      <c r="V43" s="391">
        <f t="shared" ref="V43:W43" si="32">V28/V$15</f>
        <v>4.0652229741303799E-3</v>
      </c>
      <c r="W43" s="400">
        <f t="shared" si="32"/>
        <v>5.082949456870889E-3</v>
      </c>
      <c r="X43" s="397">
        <f t="shared" ref="X43" si="33">X28/X$15</f>
        <v>5.2191530421984451E-3</v>
      </c>
      <c r="Z43" s="339"/>
      <c r="AA43" s="339"/>
      <c r="AB43" s="339"/>
    </row>
    <row r="44" spans="1:36" ht="13.5" outlineLevel="1" thickBot="1" x14ac:dyDescent="0.25">
      <c r="A44" s="65" t="str">
        <f t="shared" si="3"/>
        <v>OK</v>
      </c>
      <c r="B44" s="42" t="s">
        <v>57</v>
      </c>
      <c r="C44" s="66"/>
      <c r="D44" s="165"/>
      <c r="E44" s="147" t="s">
        <v>268</v>
      </c>
      <c r="F44" s="147"/>
      <c r="G44" s="147"/>
      <c r="H44" s="166"/>
      <c r="I44" s="148"/>
      <c r="J44" s="33">
        <f t="shared" si="4"/>
        <v>4.3187677563977851E-2</v>
      </c>
      <c r="K44" s="34">
        <f t="shared" si="4"/>
        <v>4.4981674536515609E-2</v>
      </c>
      <c r="L44" s="34">
        <f t="shared" si="4"/>
        <v>4.7128054758719375E-2</v>
      </c>
      <c r="M44" s="34">
        <f t="shared" si="4"/>
        <v>4.3285691391437592E-2</v>
      </c>
      <c r="N44" s="34">
        <f t="shared" si="4"/>
        <v>4.897091029958256E-2</v>
      </c>
      <c r="O44" s="34">
        <f t="shared" si="4"/>
        <v>3.7197570385999544E-2</v>
      </c>
      <c r="P44" s="34">
        <f t="shared" si="4"/>
        <v>3.2753625480035332E-2</v>
      </c>
      <c r="Q44" s="34">
        <f t="shared" si="4"/>
        <v>3.4266064771267743E-2</v>
      </c>
      <c r="R44" s="33">
        <f t="shared" si="7"/>
        <v>3.5179580323986492E-2</v>
      </c>
      <c r="S44" s="34">
        <f t="shared" si="8"/>
        <v>3.2503942994657982E-2</v>
      </c>
      <c r="T44" s="33">
        <f t="shared" si="9"/>
        <v>3.1965833895675942E-2</v>
      </c>
      <c r="U44" s="413">
        <f t="shared" si="9"/>
        <v>3.5653091846071003E-2</v>
      </c>
      <c r="V44" s="374">
        <f t="shared" ref="V44:W44" si="34">V29/V$15</f>
        <v>3.5507968198527085E-2</v>
      </c>
      <c r="W44" s="334">
        <f t="shared" si="34"/>
        <v>2.9339379403725715E-2</v>
      </c>
      <c r="X44" s="380">
        <f t="shared" ref="X44" si="35">X29/X$15</f>
        <v>2.9718657157346007E-2</v>
      </c>
      <c r="Z44" s="339"/>
      <c r="AA44" s="339"/>
      <c r="AB44" s="339"/>
    </row>
    <row r="45" spans="1:36" ht="15" x14ac:dyDescent="0.25">
      <c r="A45" s="65" t="s">
        <v>50</v>
      </c>
      <c r="B45" s="65" t="s">
        <v>58</v>
      </c>
      <c r="D45" s="97" t="str">
        <f>IF(D46="","","Komentáře:")</f>
        <v>Komentáře:</v>
      </c>
      <c r="E45" s="98"/>
      <c r="F45" s="98"/>
      <c r="G45" s="98"/>
      <c r="H45" s="98"/>
      <c r="I45" s="97"/>
      <c r="J45" s="99"/>
      <c r="K45" s="99"/>
      <c r="L45" s="99"/>
      <c r="M45" s="99"/>
      <c r="N45" s="99"/>
      <c r="O45" s="99"/>
      <c r="P45" s="372"/>
      <c r="Q45" s="372"/>
      <c r="R45" s="372"/>
      <c r="S45" s="372"/>
      <c r="T45" s="372"/>
      <c r="U45" s="474" t="s">
        <v>293</v>
      </c>
      <c r="V45" s="474"/>
      <c r="W45" s="474"/>
      <c r="X45" s="474"/>
      <c r="Z45" s="339"/>
      <c r="AA45" s="339"/>
      <c r="AB45" s="343" t="s">
        <v>33</v>
      </c>
      <c r="AC45" s="343" t="s">
        <v>288</v>
      </c>
      <c r="AD45" s="343" t="s">
        <v>289</v>
      </c>
      <c r="AE45" s="343" t="s">
        <v>290</v>
      </c>
      <c r="AF45" s="343" t="s">
        <v>291</v>
      </c>
      <c r="AG45" s="343" t="s">
        <v>292</v>
      </c>
    </row>
    <row r="46" spans="1:36" x14ac:dyDescent="0.2">
      <c r="A46" s="65" t="str">
        <f t="shared" ref="A46:A52" si="36">IF(COUNTBLANK(D46:E46)=2,"odstr","OK")</f>
        <v>OK</v>
      </c>
      <c r="B46" s="65"/>
      <c r="D46" s="100" t="s">
        <v>16</v>
      </c>
      <c r="E46" s="447" t="str">
        <f>Komentáře!C8</f>
        <v>§ 3111, 3112, 3115</v>
      </c>
      <c r="F46" s="447"/>
      <c r="G46" s="447"/>
      <c r="H46" s="447"/>
      <c r="I46" s="447"/>
      <c r="J46" s="447"/>
      <c r="K46" s="447"/>
      <c r="L46" s="447"/>
      <c r="M46" s="447"/>
      <c r="N46" s="447"/>
      <c r="O46" s="447"/>
      <c r="P46" s="447"/>
      <c r="Q46" s="447"/>
      <c r="R46" s="447"/>
      <c r="S46" s="364"/>
      <c r="T46" s="301"/>
      <c r="U46" s="301"/>
      <c r="V46" s="301"/>
      <c r="W46" s="301"/>
      <c r="X46" s="301"/>
      <c r="Z46" s="339"/>
      <c r="AA46" s="339"/>
      <c r="AB46" s="339">
        <v>3121</v>
      </c>
      <c r="AC46" s="339">
        <v>3141</v>
      </c>
      <c r="AD46" s="339">
        <v>3131</v>
      </c>
      <c r="AE46" s="339">
        <v>3211</v>
      </c>
      <c r="AF46" s="339">
        <v>3261</v>
      </c>
      <c r="AG46" s="339">
        <v>3144</v>
      </c>
      <c r="AH46" s="339"/>
      <c r="AI46" s="339"/>
      <c r="AJ46" s="340"/>
    </row>
    <row r="47" spans="1:36" x14ac:dyDescent="0.2">
      <c r="A47" s="65" t="str">
        <f>IF(COUNTBLANK(D47:E47)=2,"odstr","OK")</f>
        <v>OK</v>
      </c>
      <c r="B47" s="65"/>
      <c r="D47" s="100" t="s">
        <v>17</v>
      </c>
      <c r="E47" s="447" t="str">
        <f>Komentáře!C9</f>
        <v>§ 3111</v>
      </c>
      <c r="F47" s="447"/>
      <c r="G47" s="447"/>
      <c r="H47" s="447"/>
      <c r="I47" s="447"/>
      <c r="J47" s="447"/>
      <c r="K47" s="447"/>
      <c r="L47" s="447"/>
      <c r="M47" s="447"/>
      <c r="N47" s="447"/>
      <c r="O47" s="447"/>
      <c r="P47" s="447"/>
      <c r="Q47" s="447"/>
      <c r="R47" s="447"/>
      <c r="S47" s="301"/>
      <c r="T47" s="301"/>
      <c r="U47" s="301"/>
      <c r="V47" s="301"/>
      <c r="W47" s="301"/>
      <c r="X47" s="301"/>
      <c r="Z47" s="339"/>
      <c r="AA47" s="339"/>
      <c r="AB47" s="339">
        <v>3122</v>
      </c>
      <c r="AC47" s="339">
        <v>3142</v>
      </c>
      <c r="AD47" s="339">
        <v>3132</v>
      </c>
      <c r="AE47" s="339">
        <v>3212</v>
      </c>
      <c r="AF47" s="339">
        <v>3262</v>
      </c>
      <c r="AG47" s="339">
        <v>3145</v>
      </c>
      <c r="AH47" s="339"/>
      <c r="AI47" s="339"/>
      <c r="AJ47" s="340"/>
    </row>
    <row r="48" spans="1:36" x14ac:dyDescent="0.2">
      <c r="A48" s="65" t="str">
        <f t="shared" si="36"/>
        <v>OK</v>
      </c>
      <c r="B48" s="65"/>
      <c r="D48" s="100" t="s">
        <v>18</v>
      </c>
      <c r="E48" s="447" t="str">
        <f>Komentáře!C10</f>
        <v>§ 3113, 3114, 3117, 3118, 3119, 3143</v>
      </c>
      <c r="F48" s="447"/>
      <c r="G48" s="447"/>
      <c r="H48" s="447"/>
      <c r="I48" s="447"/>
      <c r="J48" s="447"/>
      <c r="K48" s="447"/>
      <c r="L48" s="447"/>
      <c r="M48" s="447"/>
      <c r="N48" s="447"/>
      <c r="O48" s="447"/>
      <c r="P48" s="447"/>
      <c r="Q48" s="447"/>
      <c r="R48" s="447"/>
      <c r="S48" s="301"/>
      <c r="T48" s="301"/>
      <c r="U48" s="301"/>
      <c r="V48" s="301"/>
      <c r="W48" s="301"/>
      <c r="X48" s="301"/>
      <c r="Z48" s="339"/>
      <c r="AA48" s="339"/>
      <c r="AB48" s="339">
        <v>3123</v>
      </c>
      <c r="AC48" s="339"/>
      <c r="AD48" s="339">
        <v>3133</v>
      </c>
      <c r="AE48" s="339">
        <v>3213</v>
      </c>
      <c r="AF48" s="339">
        <v>3263</v>
      </c>
      <c r="AG48" s="339">
        <v>3146</v>
      </c>
      <c r="AH48" s="339"/>
      <c r="AI48" s="339"/>
      <c r="AJ48" s="340"/>
    </row>
    <row r="49" spans="1:36" x14ac:dyDescent="0.2">
      <c r="A49" s="65" t="str">
        <f t="shared" si="36"/>
        <v>OK</v>
      </c>
      <c r="B49" s="65"/>
      <c r="D49" s="100" t="s">
        <v>31</v>
      </c>
      <c r="E49" s="447" t="str">
        <f>Komentáře!C11</f>
        <v>§ 3113, 3117, 3118, 3143</v>
      </c>
      <c r="F49" s="447"/>
      <c r="G49" s="447"/>
      <c r="H49" s="447"/>
      <c r="I49" s="447"/>
      <c r="J49" s="447"/>
      <c r="K49" s="447"/>
      <c r="L49" s="447"/>
      <c r="M49" s="447"/>
      <c r="N49" s="447"/>
      <c r="O49" s="447"/>
      <c r="P49" s="447"/>
      <c r="Q49" s="447"/>
      <c r="R49" s="447"/>
      <c r="S49" s="301"/>
      <c r="T49" s="301"/>
      <c r="U49" s="301"/>
      <c r="V49" s="301"/>
      <c r="W49" s="301"/>
      <c r="X49" s="301"/>
      <c r="Z49" s="339"/>
      <c r="AA49" s="339"/>
      <c r="AB49" s="339">
        <v>3124</v>
      </c>
      <c r="AC49" s="339"/>
      <c r="AD49" s="339">
        <v>3134</v>
      </c>
      <c r="AE49" s="339">
        <v>3214</v>
      </c>
      <c r="AF49" s="339">
        <v>3264</v>
      </c>
      <c r="AG49" s="339">
        <v>3147</v>
      </c>
      <c r="AH49" s="339"/>
      <c r="AI49" s="339"/>
      <c r="AJ49" s="340"/>
    </row>
    <row r="50" spans="1:36" x14ac:dyDescent="0.2">
      <c r="A50" s="65" t="str">
        <f t="shared" si="36"/>
        <v>OK</v>
      </c>
      <c r="B50" s="65"/>
      <c r="D50" s="100" t="s">
        <v>32</v>
      </c>
      <c r="E50" s="447" t="str">
        <f>Komentáře!C12</f>
        <v>§ 3231</v>
      </c>
      <c r="F50" s="447"/>
      <c r="G50" s="447"/>
      <c r="H50" s="447"/>
      <c r="I50" s="447"/>
      <c r="J50" s="447"/>
      <c r="K50" s="447"/>
      <c r="L50" s="447"/>
      <c r="M50" s="447"/>
      <c r="N50" s="447"/>
      <c r="O50" s="447"/>
      <c r="P50" s="447"/>
      <c r="Q50" s="447"/>
      <c r="R50" s="447"/>
      <c r="S50" s="301"/>
      <c r="T50" s="301"/>
      <c r="U50" s="301"/>
      <c r="V50" s="301"/>
      <c r="W50" s="301"/>
      <c r="X50" s="301"/>
      <c r="Z50" s="339"/>
      <c r="AA50" s="339"/>
      <c r="AB50" s="339">
        <v>3125</v>
      </c>
      <c r="AC50" s="339"/>
      <c r="AD50" s="339">
        <v>3135</v>
      </c>
      <c r="AE50" s="339">
        <v>3215</v>
      </c>
      <c r="AF50" s="339">
        <v>3265</v>
      </c>
      <c r="AG50" s="339">
        <v>3148</v>
      </c>
      <c r="AH50" s="339"/>
      <c r="AI50" s="339"/>
      <c r="AJ50" s="340"/>
    </row>
    <row r="51" spans="1:36" x14ac:dyDescent="0.2">
      <c r="A51" s="65" t="str">
        <f t="shared" si="36"/>
        <v>OK</v>
      </c>
      <c r="B51" s="65"/>
      <c r="D51" s="100" t="s">
        <v>33</v>
      </c>
      <c r="E51" s="447" t="str">
        <f>Komentáře!C13</f>
        <v>§ 312x; 3150</v>
      </c>
      <c r="F51" s="447"/>
      <c r="G51" s="447"/>
      <c r="H51" s="447"/>
      <c r="I51" s="447"/>
      <c r="J51" s="447"/>
      <c r="K51" s="447"/>
      <c r="L51" s="447"/>
      <c r="M51" s="447"/>
      <c r="N51" s="447"/>
      <c r="O51" s="447"/>
      <c r="P51" s="447"/>
      <c r="Q51" s="447"/>
      <c r="R51" s="447"/>
      <c r="S51" s="301"/>
      <c r="T51" s="301"/>
      <c r="U51" s="301"/>
      <c r="V51" s="301"/>
      <c r="W51" s="301"/>
      <c r="X51" s="301"/>
      <c r="Z51" s="339"/>
      <c r="AA51" s="339"/>
      <c r="AB51" s="339">
        <v>3126</v>
      </c>
      <c r="AC51" s="339"/>
      <c r="AD51" s="339">
        <v>3136</v>
      </c>
      <c r="AE51" s="339">
        <v>3216</v>
      </c>
      <c r="AF51" s="339">
        <v>3266</v>
      </c>
      <c r="AG51" s="339">
        <v>3149</v>
      </c>
      <c r="AH51" s="339"/>
      <c r="AI51" s="339"/>
      <c r="AJ51" s="340"/>
    </row>
    <row r="52" spans="1:36" x14ac:dyDescent="0.2">
      <c r="A52" s="65" t="str">
        <f t="shared" si="36"/>
        <v>OK</v>
      </c>
      <c r="B52" s="65"/>
      <c r="D52" s="100" t="s">
        <v>283</v>
      </c>
      <c r="E52" s="447" t="str">
        <f>Komentáře!C14</f>
        <v>§ 3121, 3128</v>
      </c>
      <c r="F52" s="447"/>
      <c r="G52" s="447"/>
      <c r="H52" s="447"/>
      <c r="I52" s="447"/>
      <c r="J52" s="447"/>
      <c r="K52" s="447"/>
      <c r="L52" s="447"/>
      <c r="M52" s="447"/>
      <c r="N52" s="447"/>
      <c r="O52" s="447"/>
      <c r="P52" s="447"/>
      <c r="Q52" s="447"/>
      <c r="R52" s="447"/>
      <c r="S52" s="301"/>
      <c r="T52" s="301"/>
      <c r="U52" s="301"/>
      <c r="V52" s="301"/>
      <c r="W52" s="301"/>
      <c r="X52" s="301"/>
      <c r="Z52" s="339"/>
      <c r="AA52" s="339"/>
      <c r="AB52" s="339">
        <v>3127</v>
      </c>
      <c r="AC52" s="339"/>
      <c r="AD52" s="339">
        <v>3137</v>
      </c>
      <c r="AE52" s="339">
        <v>3217</v>
      </c>
      <c r="AF52" s="339">
        <v>3267</v>
      </c>
      <c r="AG52" s="339">
        <v>3232</v>
      </c>
      <c r="AH52" s="339"/>
      <c r="AI52" s="339"/>
      <c r="AJ52" s="340"/>
    </row>
    <row r="53" spans="1:36" x14ac:dyDescent="0.2">
      <c r="A53" s="65" t="s">
        <v>58</v>
      </c>
      <c r="B53" s="65"/>
      <c r="D53" s="100" t="s">
        <v>286</v>
      </c>
      <c r="E53" s="447" t="str">
        <f>Komentáře!C15</f>
        <v>§ 3122, 3124, 3126, 3127, 3150</v>
      </c>
      <c r="F53" s="447"/>
      <c r="G53" s="447"/>
      <c r="H53" s="447"/>
      <c r="I53" s="447"/>
      <c r="J53" s="447"/>
      <c r="K53" s="447"/>
      <c r="L53" s="447"/>
      <c r="M53" s="447"/>
      <c r="N53" s="447"/>
      <c r="O53" s="447"/>
      <c r="P53" s="447"/>
      <c r="Q53" s="447"/>
      <c r="R53" s="447"/>
      <c r="S53" s="301"/>
      <c r="T53" s="301"/>
      <c r="U53" s="301"/>
      <c r="V53" s="301"/>
      <c r="W53" s="301"/>
      <c r="X53" s="301"/>
      <c r="Z53" s="339"/>
      <c r="AA53" s="339"/>
      <c r="AB53" s="339">
        <v>3128</v>
      </c>
      <c r="AC53" s="339"/>
      <c r="AD53" s="339">
        <v>3138</v>
      </c>
      <c r="AE53" s="339">
        <v>3218</v>
      </c>
      <c r="AF53" s="339">
        <v>3268</v>
      </c>
      <c r="AG53" s="339">
        <v>3233</v>
      </c>
      <c r="AH53" s="339"/>
      <c r="AI53" s="339"/>
      <c r="AJ53" s="340"/>
    </row>
    <row r="54" spans="1:36" x14ac:dyDescent="0.2">
      <c r="A54" s="65"/>
      <c r="B54" s="65"/>
      <c r="D54" s="100" t="s">
        <v>287</v>
      </c>
      <c r="E54" s="447" t="str">
        <f>Komentáře!C16</f>
        <v>§ 3123, 3125</v>
      </c>
      <c r="F54" s="447"/>
      <c r="G54" s="447"/>
      <c r="H54" s="447"/>
      <c r="I54" s="447"/>
      <c r="J54" s="447"/>
      <c r="K54" s="447"/>
      <c r="L54" s="447"/>
      <c r="M54" s="447"/>
      <c r="N54" s="447"/>
      <c r="O54" s="447"/>
      <c r="P54" s="447"/>
      <c r="Q54" s="447"/>
      <c r="R54" s="447"/>
      <c r="S54" s="301"/>
      <c r="T54" s="301"/>
      <c r="U54" s="301"/>
      <c r="V54" s="301"/>
      <c r="W54" s="301"/>
      <c r="X54" s="301"/>
      <c r="AB54" s="339">
        <v>3129</v>
      </c>
      <c r="AC54" s="339"/>
      <c r="AD54" s="339">
        <v>3139</v>
      </c>
      <c r="AE54" s="339">
        <v>3219</v>
      </c>
      <c r="AF54" s="339">
        <v>3269</v>
      </c>
      <c r="AG54" s="339">
        <v>3239</v>
      </c>
      <c r="AH54" s="339"/>
      <c r="AI54" s="339"/>
      <c r="AJ54" s="340"/>
    </row>
    <row r="55" spans="1:36" x14ac:dyDescent="0.2">
      <c r="A55" s="65"/>
      <c r="B55" s="65"/>
      <c r="D55" s="100" t="s">
        <v>288</v>
      </c>
      <c r="E55" s="447" t="str">
        <f>Komentáře!C17</f>
        <v>§ 3141, 3142</v>
      </c>
      <c r="F55" s="447"/>
      <c r="G55" s="447"/>
      <c r="H55" s="447"/>
      <c r="I55" s="447"/>
      <c r="J55" s="447"/>
      <c r="K55" s="447"/>
      <c r="L55" s="447"/>
      <c r="M55" s="447"/>
      <c r="N55" s="447"/>
      <c r="O55" s="447"/>
      <c r="P55" s="447"/>
      <c r="Q55" s="447"/>
      <c r="R55" s="447"/>
      <c r="S55" s="301"/>
      <c r="T55" s="301"/>
      <c r="U55" s="301"/>
      <c r="V55" s="301"/>
      <c r="W55" s="301"/>
      <c r="X55" s="301"/>
      <c r="AB55" s="339">
        <v>3150</v>
      </c>
      <c r="AC55" s="339"/>
      <c r="AD55" s="339"/>
      <c r="AE55" s="339">
        <v>3221</v>
      </c>
      <c r="AF55" s="339"/>
      <c r="AG55" s="339">
        <v>3280</v>
      </c>
      <c r="AH55" s="339"/>
      <c r="AI55" s="339"/>
      <c r="AJ55" s="340"/>
    </row>
    <row r="56" spans="1:36" x14ac:dyDescent="0.2">
      <c r="A56" s="65"/>
      <c r="B56" s="65"/>
      <c r="D56" s="100" t="s">
        <v>289</v>
      </c>
      <c r="E56" s="447" t="str">
        <f>Komentáře!C18</f>
        <v>§ 313x</v>
      </c>
      <c r="F56" s="447"/>
      <c r="G56" s="447"/>
      <c r="H56" s="447"/>
      <c r="I56" s="447"/>
      <c r="J56" s="447"/>
      <c r="K56" s="447"/>
      <c r="L56" s="447"/>
      <c r="M56" s="447"/>
      <c r="N56" s="447"/>
      <c r="O56" s="447"/>
      <c r="P56" s="447"/>
      <c r="Q56" s="447"/>
      <c r="R56" s="447"/>
      <c r="S56" s="301"/>
      <c r="T56" s="301"/>
      <c r="U56" s="301"/>
      <c r="V56" s="301"/>
      <c r="W56" s="301"/>
      <c r="X56" s="301"/>
      <c r="AB56" s="339"/>
      <c r="AC56" s="339"/>
      <c r="AD56" s="339"/>
      <c r="AE56" s="339">
        <v>3222</v>
      </c>
      <c r="AF56" s="339"/>
      <c r="AG56" s="339">
        <v>3291</v>
      </c>
      <c r="AH56" s="339"/>
      <c r="AI56" s="339"/>
      <c r="AJ56" s="340"/>
    </row>
    <row r="57" spans="1:36" x14ac:dyDescent="0.2">
      <c r="A57" s="65"/>
      <c r="B57" s="65"/>
      <c r="D57" s="100" t="s">
        <v>290</v>
      </c>
      <c r="E57" s="447" t="str">
        <f>Komentáře!C19</f>
        <v>§ 321x, 322x</v>
      </c>
      <c r="F57" s="447"/>
      <c r="G57" s="447"/>
      <c r="H57" s="447"/>
      <c r="I57" s="447"/>
      <c r="J57" s="447"/>
      <c r="K57" s="447"/>
      <c r="L57" s="447"/>
      <c r="M57" s="447"/>
      <c r="N57" s="447"/>
      <c r="O57" s="447"/>
      <c r="P57" s="447"/>
      <c r="Q57" s="447"/>
      <c r="R57" s="447"/>
      <c r="S57" s="301"/>
      <c r="T57" s="301"/>
      <c r="U57" s="301"/>
      <c r="V57" s="301"/>
      <c r="W57" s="301"/>
      <c r="X57" s="301"/>
      <c r="AB57" s="339"/>
      <c r="AC57" s="339"/>
      <c r="AD57" s="339"/>
      <c r="AE57" s="339">
        <v>3223</v>
      </c>
      <c r="AF57" s="339"/>
      <c r="AG57" s="339">
        <v>3292</v>
      </c>
      <c r="AH57" s="339"/>
      <c r="AI57" s="339"/>
      <c r="AJ57" s="340"/>
    </row>
    <row r="58" spans="1:36" x14ac:dyDescent="0.2">
      <c r="A58" s="65"/>
      <c r="B58" s="65"/>
      <c r="D58" s="100" t="s">
        <v>291</v>
      </c>
      <c r="E58" s="447" t="str">
        <f>Komentáře!C20</f>
        <v>§ 326x</v>
      </c>
      <c r="F58" s="447"/>
      <c r="G58" s="447"/>
      <c r="H58" s="447"/>
      <c r="I58" s="447"/>
      <c r="J58" s="447"/>
      <c r="K58" s="447"/>
      <c r="L58" s="447"/>
      <c r="M58" s="447"/>
      <c r="N58" s="447"/>
      <c r="O58" s="447"/>
      <c r="P58" s="447"/>
      <c r="Q58" s="447"/>
      <c r="R58" s="447"/>
      <c r="S58" s="301"/>
      <c r="T58" s="301"/>
      <c r="U58" s="301"/>
      <c r="V58" s="301"/>
      <c r="W58" s="301"/>
      <c r="X58" s="301"/>
      <c r="AB58" s="339"/>
      <c r="AC58" s="339"/>
      <c r="AD58" s="339"/>
      <c r="AE58" s="339">
        <v>3224</v>
      </c>
      <c r="AF58" s="339"/>
      <c r="AG58" s="339">
        <v>3293</v>
      </c>
      <c r="AH58" s="339"/>
      <c r="AI58" s="339"/>
      <c r="AJ58" s="340"/>
    </row>
    <row r="59" spans="1:36" x14ac:dyDescent="0.2">
      <c r="A59" s="65"/>
      <c r="B59" s="65"/>
      <c r="D59" s="100" t="s">
        <v>292</v>
      </c>
      <c r="E59" s="447" t="str">
        <f>Komentáře!C21</f>
        <v>§ 3144, 3145, 3146, 3147, 3148, 3149, 3232, 3233, 3239, 3280, 329x</v>
      </c>
      <c r="F59" s="447"/>
      <c r="G59" s="447"/>
      <c r="H59" s="447"/>
      <c r="I59" s="447"/>
      <c r="J59" s="447"/>
      <c r="K59" s="447"/>
      <c r="L59" s="447"/>
      <c r="M59" s="447"/>
      <c r="N59" s="447"/>
      <c r="O59" s="447"/>
      <c r="P59" s="447"/>
      <c r="Q59" s="447"/>
      <c r="R59" s="447"/>
      <c r="S59" s="301"/>
      <c r="T59" s="301"/>
      <c r="U59" s="301"/>
      <c r="V59" s="301"/>
      <c r="W59" s="301"/>
      <c r="X59" s="301"/>
      <c r="AB59" s="339"/>
      <c r="AE59" s="339">
        <v>3225</v>
      </c>
      <c r="AG59" s="339">
        <v>3294</v>
      </c>
      <c r="AI59" s="339"/>
      <c r="AJ59" s="340"/>
    </row>
    <row r="60" spans="1:36" x14ac:dyDescent="0.2">
      <c r="A60" s="65"/>
      <c r="B60" s="65"/>
      <c r="E60" s="339"/>
      <c r="AB60" s="339"/>
      <c r="AE60" s="339">
        <v>3226</v>
      </c>
      <c r="AG60" s="339">
        <v>3295</v>
      </c>
      <c r="AI60" s="339"/>
      <c r="AJ60" s="340"/>
    </row>
    <row r="61" spans="1:36" x14ac:dyDescent="0.2">
      <c r="A61" s="65"/>
      <c r="B61" s="65"/>
      <c r="AE61" s="339">
        <v>3227</v>
      </c>
      <c r="AG61" s="339">
        <v>3296</v>
      </c>
      <c r="AI61" s="339"/>
      <c r="AJ61" s="340"/>
    </row>
    <row r="62" spans="1:36" x14ac:dyDescent="0.2">
      <c r="A62" s="65"/>
      <c r="B62" s="65"/>
      <c r="AE62" s="339">
        <v>3228</v>
      </c>
      <c r="AG62" s="339">
        <v>3297</v>
      </c>
      <c r="AI62" s="339"/>
      <c r="AJ62" s="340"/>
    </row>
    <row r="63" spans="1:36" x14ac:dyDescent="0.2">
      <c r="A63" s="65"/>
      <c r="B63" s="65"/>
      <c r="AE63" s="339">
        <v>3229</v>
      </c>
      <c r="AG63" s="339">
        <v>3298</v>
      </c>
      <c r="AI63" s="339"/>
      <c r="AJ63" s="340"/>
    </row>
    <row r="64" spans="1:36" x14ac:dyDescent="0.2">
      <c r="A64" s="65"/>
      <c r="B64" s="65"/>
      <c r="AG64" s="339">
        <v>3299</v>
      </c>
      <c r="AI64" s="339"/>
      <c r="AJ64" s="340"/>
    </row>
    <row r="65" spans="1:36" x14ac:dyDescent="0.2">
      <c r="A65" s="65"/>
      <c r="B65" s="65"/>
      <c r="AI65" s="339"/>
      <c r="AJ65" s="340"/>
    </row>
    <row r="66" spans="1:36" x14ac:dyDescent="0.2">
      <c r="A66" s="65"/>
      <c r="B66" s="65"/>
      <c r="AI66" s="339"/>
      <c r="AJ66" s="340"/>
    </row>
    <row r="67" spans="1:36" x14ac:dyDescent="0.2">
      <c r="A67" s="65"/>
      <c r="B67" s="65"/>
      <c r="AI67" s="339"/>
      <c r="AJ67" s="340"/>
    </row>
    <row r="68" spans="1:36" x14ac:dyDescent="0.2">
      <c r="A68" s="65"/>
      <c r="B68" s="65"/>
      <c r="AI68" s="339"/>
      <c r="AJ68" s="340"/>
    </row>
    <row r="69" spans="1:36" x14ac:dyDescent="0.2">
      <c r="A69" s="65"/>
      <c r="B69" s="65"/>
      <c r="AI69" s="339"/>
      <c r="AJ69" s="340"/>
    </row>
    <row r="70" spans="1:36" x14ac:dyDescent="0.2">
      <c r="A70" s="65"/>
      <c r="B70" s="65"/>
      <c r="AI70" s="339"/>
      <c r="AJ70" s="340"/>
    </row>
    <row r="71" spans="1:36" x14ac:dyDescent="0.2">
      <c r="A71" s="65"/>
      <c r="B71" s="65"/>
      <c r="AI71" s="339"/>
      <c r="AJ71" s="340"/>
    </row>
    <row r="72" spans="1:36" x14ac:dyDescent="0.2">
      <c r="A72" s="65"/>
      <c r="B72" s="65"/>
      <c r="AI72" s="339"/>
      <c r="AJ72" s="340"/>
    </row>
    <row r="73" spans="1:36" x14ac:dyDescent="0.2">
      <c r="A73" s="65"/>
      <c r="B73" s="65"/>
      <c r="AI73" s="339"/>
      <c r="AJ73" s="340"/>
    </row>
    <row r="74" spans="1:36" x14ac:dyDescent="0.2">
      <c r="A74" s="65"/>
      <c r="B74" s="65"/>
      <c r="AI74" s="339"/>
      <c r="AJ74" s="340"/>
    </row>
    <row r="75" spans="1:36" x14ac:dyDescent="0.2">
      <c r="A75" s="65"/>
      <c r="B75" s="65"/>
      <c r="AI75" s="339"/>
      <c r="AJ75" s="340"/>
    </row>
    <row r="76" spans="1:36" x14ac:dyDescent="0.2">
      <c r="A76" s="65"/>
      <c r="B76" s="65"/>
      <c r="AI76" s="339"/>
      <c r="AJ76" s="340"/>
    </row>
    <row r="77" spans="1:36" x14ac:dyDescent="0.2">
      <c r="A77" s="65"/>
      <c r="B77" s="65"/>
      <c r="AI77" s="339"/>
      <c r="AJ77" s="340"/>
    </row>
    <row r="78" spans="1:36" x14ac:dyDescent="0.2">
      <c r="A78" s="65"/>
      <c r="B78" s="65"/>
      <c r="AI78" s="339"/>
      <c r="AJ78" s="340"/>
    </row>
    <row r="79" spans="1:36" x14ac:dyDescent="0.2">
      <c r="A79" s="65"/>
      <c r="B79" s="65"/>
      <c r="AI79" s="339"/>
      <c r="AJ79" s="340"/>
    </row>
    <row r="80" spans="1:36" x14ac:dyDescent="0.2">
      <c r="A80" s="65"/>
      <c r="B80" s="65"/>
      <c r="AI80" s="339"/>
      <c r="AJ80" s="340"/>
    </row>
    <row r="81" spans="1:36" x14ac:dyDescent="0.2">
      <c r="A81" s="65"/>
      <c r="B81" s="65"/>
      <c r="AI81" s="339"/>
      <c r="AJ81" s="340"/>
    </row>
    <row r="82" spans="1:36" x14ac:dyDescent="0.2">
      <c r="A82" s="65"/>
      <c r="B82" s="65"/>
      <c r="AI82" s="339"/>
      <c r="AJ82" s="340"/>
    </row>
    <row r="83" spans="1:36" x14ac:dyDescent="0.2">
      <c r="A83" s="65"/>
      <c r="B83" s="65"/>
      <c r="AI83" s="339"/>
      <c r="AJ83" s="340"/>
    </row>
    <row r="84" spans="1:36" x14ac:dyDescent="0.2">
      <c r="A84" s="65"/>
      <c r="B84" s="65"/>
      <c r="AI84" s="339"/>
      <c r="AJ84" s="340"/>
    </row>
    <row r="85" spans="1:36" x14ac:dyDescent="0.2">
      <c r="A85" s="65"/>
      <c r="B85" s="65"/>
      <c r="AI85" s="339"/>
      <c r="AJ85" s="340"/>
    </row>
    <row r="86" spans="1:36" x14ac:dyDescent="0.2">
      <c r="A86" s="65"/>
      <c r="B86" s="65"/>
      <c r="AI86" s="339"/>
      <c r="AJ86" s="340"/>
    </row>
    <row r="87" spans="1:36" x14ac:dyDescent="0.2">
      <c r="A87" s="65"/>
      <c r="B87" s="65"/>
      <c r="AI87" s="339"/>
      <c r="AJ87" s="340"/>
    </row>
    <row r="88" spans="1:36" x14ac:dyDescent="0.2">
      <c r="A88" s="65"/>
      <c r="B88" s="65"/>
      <c r="AI88" s="339"/>
      <c r="AJ88" s="340"/>
    </row>
    <row r="89" spans="1:36" x14ac:dyDescent="0.2">
      <c r="A89" s="65"/>
      <c r="B89" s="65"/>
      <c r="AI89" s="339"/>
      <c r="AJ89" s="340"/>
    </row>
    <row r="90" spans="1:36" x14ac:dyDescent="0.2">
      <c r="A90" s="65"/>
      <c r="B90" s="65"/>
      <c r="AI90" s="339"/>
      <c r="AJ90" s="340"/>
    </row>
    <row r="91" spans="1:36" x14ac:dyDescent="0.2">
      <c r="A91" s="65"/>
      <c r="B91" s="65"/>
      <c r="AI91" s="339"/>
      <c r="AJ91" s="340"/>
    </row>
    <row r="92" spans="1:36" x14ac:dyDescent="0.2">
      <c r="A92" s="65"/>
      <c r="B92" s="65"/>
      <c r="AI92" s="339"/>
      <c r="AJ92" s="340"/>
    </row>
    <row r="93" spans="1:36" x14ac:dyDescent="0.2">
      <c r="A93" s="65"/>
      <c r="B93" s="65"/>
      <c r="AI93" s="339"/>
      <c r="AJ93" s="340"/>
    </row>
    <row r="94" spans="1:36" x14ac:dyDescent="0.2">
      <c r="A94" s="65"/>
      <c r="B94" s="65"/>
      <c r="AI94" s="339"/>
      <c r="AJ94" s="340"/>
    </row>
    <row r="95" spans="1:36" x14ac:dyDescent="0.2">
      <c r="A95" s="65"/>
      <c r="B95" s="65"/>
      <c r="AI95" s="339"/>
      <c r="AJ95" s="340"/>
    </row>
    <row r="96" spans="1:36" x14ac:dyDescent="0.2">
      <c r="A96" s="65"/>
      <c r="B96" s="65"/>
      <c r="AI96" s="339"/>
      <c r="AJ96" s="340"/>
    </row>
    <row r="97" spans="1:36" x14ac:dyDescent="0.2">
      <c r="A97" s="65"/>
      <c r="B97" s="65"/>
      <c r="AI97" s="339"/>
      <c r="AJ97" s="340"/>
    </row>
    <row r="98" spans="1:36" x14ac:dyDescent="0.2">
      <c r="A98" s="65"/>
      <c r="B98" s="65"/>
      <c r="AI98" s="339"/>
      <c r="AJ98" s="340"/>
    </row>
    <row r="99" spans="1:36" x14ac:dyDescent="0.2">
      <c r="A99" s="65"/>
      <c r="B99" s="65"/>
      <c r="AI99" s="339"/>
      <c r="AJ99" s="340"/>
    </row>
    <row r="100" spans="1:36" x14ac:dyDescent="0.2">
      <c r="A100" s="65"/>
      <c r="B100" s="65"/>
      <c r="AI100" s="339"/>
      <c r="AJ100" s="340"/>
    </row>
    <row r="101" spans="1:36" x14ac:dyDescent="0.2">
      <c r="A101" s="65"/>
      <c r="B101" s="65"/>
      <c r="AI101" s="339"/>
      <c r="AJ101" s="340"/>
    </row>
    <row r="102" spans="1:36" x14ac:dyDescent="0.2">
      <c r="A102" s="65"/>
      <c r="B102" s="65"/>
      <c r="AI102" s="339"/>
      <c r="AJ102" s="340"/>
    </row>
    <row r="103" spans="1:36" x14ac:dyDescent="0.2">
      <c r="A103" s="65"/>
      <c r="B103" s="65"/>
      <c r="AI103" s="339"/>
      <c r="AJ103" s="340"/>
    </row>
    <row r="104" spans="1:36" x14ac:dyDescent="0.2">
      <c r="A104" s="65"/>
      <c r="B104" s="65"/>
      <c r="AI104" s="339"/>
      <c r="AJ104" s="340"/>
    </row>
    <row r="105" spans="1:36" x14ac:dyDescent="0.2">
      <c r="A105" s="65"/>
      <c r="B105" s="65"/>
      <c r="AI105" s="339"/>
      <c r="AJ105" s="340"/>
    </row>
    <row r="106" spans="1:36" x14ac:dyDescent="0.2">
      <c r="A106" s="65"/>
      <c r="B106" s="65"/>
      <c r="AI106" s="339"/>
      <c r="AJ106" s="340"/>
    </row>
    <row r="107" spans="1:36" x14ac:dyDescent="0.2">
      <c r="A107" s="65"/>
      <c r="B107" s="65"/>
      <c r="AI107" s="339"/>
      <c r="AJ107" s="340"/>
    </row>
    <row r="108" spans="1:36" x14ac:dyDescent="0.2">
      <c r="A108" s="65"/>
      <c r="B108" s="65"/>
      <c r="AI108" s="339"/>
      <c r="AJ108" s="340"/>
    </row>
    <row r="109" spans="1:36" x14ac:dyDescent="0.2">
      <c r="A109" s="65"/>
      <c r="B109" s="65"/>
      <c r="AI109" s="339"/>
      <c r="AJ109" s="340"/>
    </row>
    <row r="110" spans="1:36" x14ac:dyDescent="0.2">
      <c r="A110" s="65"/>
      <c r="B110" s="65"/>
      <c r="AI110" s="339"/>
      <c r="AJ110" s="340"/>
    </row>
    <row r="111" spans="1:36" x14ac:dyDescent="0.2">
      <c r="A111" s="65"/>
      <c r="B111" s="65"/>
      <c r="AI111" s="339"/>
      <c r="AJ111" s="340"/>
    </row>
    <row r="112" spans="1:36" x14ac:dyDescent="0.2">
      <c r="A112" s="65"/>
      <c r="B112" s="65"/>
      <c r="AI112" s="339"/>
      <c r="AJ112" s="340"/>
    </row>
    <row r="113" spans="1:36" x14ac:dyDescent="0.2">
      <c r="A113" s="65"/>
      <c r="B113" s="65"/>
      <c r="AI113" s="339"/>
      <c r="AJ113" s="340"/>
    </row>
    <row r="114" spans="1:36" x14ac:dyDescent="0.2">
      <c r="A114" s="65"/>
      <c r="B114" s="65"/>
      <c r="AI114" s="339"/>
      <c r="AJ114" s="340"/>
    </row>
    <row r="115" spans="1:36" x14ac:dyDescent="0.2">
      <c r="A115" s="65"/>
      <c r="B115" s="65"/>
      <c r="AI115" s="339"/>
      <c r="AJ115" s="340"/>
    </row>
    <row r="116" spans="1:36" x14ac:dyDescent="0.2">
      <c r="A116" s="65"/>
      <c r="B116" s="65"/>
      <c r="AI116" s="339"/>
      <c r="AJ116" s="340"/>
    </row>
    <row r="117" spans="1:36" x14ac:dyDescent="0.2">
      <c r="A117" s="65"/>
      <c r="B117" s="65"/>
      <c r="AI117" s="339"/>
      <c r="AJ117" s="340"/>
    </row>
    <row r="118" spans="1:36" x14ac:dyDescent="0.2">
      <c r="A118" s="65"/>
      <c r="B118" s="65"/>
      <c r="AI118" s="339"/>
      <c r="AJ118" s="340"/>
    </row>
    <row r="119" spans="1:36" x14ac:dyDescent="0.2">
      <c r="A119" s="65"/>
      <c r="B119" s="65"/>
      <c r="AI119" s="339"/>
      <c r="AJ119" s="340"/>
    </row>
    <row r="120" spans="1:36" x14ac:dyDescent="0.2">
      <c r="A120" s="65"/>
      <c r="B120" s="65"/>
      <c r="AI120" s="339"/>
      <c r="AJ120" s="340"/>
    </row>
    <row r="121" spans="1:36" x14ac:dyDescent="0.2">
      <c r="A121" s="65"/>
      <c r="B121" s="65"/>
      <c r="AI121" s="339"/>
      <c r="AJ121" s="340"/>
    </row>
    <row r="122" spans="1:36" x14ac:dyDescent="0.2">
      <c r="A122" s="65"/>
      <c r="B122" s="65"/>
      <c r="AI122" s="339"/>
      <c r="AJ122" s="340"/>
    </row>
    <row r="123" spans="1:36" x14ac:dyDescent="0.2">
      <c r="A123" s="65"/>
      <c r="B123" s="65"/>
      <c r="AI123" s="339"/>
    </row>
    <row r="124" spans="1:36" x14ac:dyDescent="0.2">
      <c r="A124" s="65"/>
      <c r="B124" s="65"/>
      <c r="AI124" s="339"/>
    </row>
    <row r="125" spans="1:36" x14ac:dyDescent="0.2">
      <c r="A125" s="65"/>
      <c r="B125" s="65"/>
      <c r="AI125" s="339"/>
    </row>
    <row r="126" spans="1:36" x14ac:dyDescent="0.2">
      <c r="A126" s="65"/>
      <c r="B126" s="65"/>
      <c r="AI126" s="339"/>
    </row>
    <row r="127" spans="1:36" x14ac:dyDescent="0.2">
      <c r="A127" s="65"/>
      <c r="B127" s="65"/>
      <c r="AI127" s="339"/>
    </row>
    <row r="128" spans="1:36" x14ac:dyDescent="0.2">
      <c r="A128" s="65"/>
      <c r="B128" s="65"/>
      <c r="AI128" s="339"/>
    </row>
    <row r="129" spans="1:35" x14ac:dyDescent="0.2">
      <c r="A129" s="65"/>
      <c r="B129" s="65"/>
      <c r="AI129" s="339"/>
    </row>
    <row r="130" spans="1:35" x14ac:dyDescent="0.2">
      <c r="A130" s="65"/>
      <c r="B130" s="65"/>
      <c r="AI130" s="339"/>
    </row>
    <row r="131" spans="1:35" x14ac:dyDescent="0.2">
      <c r="A131" s="65"/>
      <c r="B131" s="65"/>
      <c r="AI131" s="339"/>
    </row>
    <row r="132" spans="1:35" x14ac:dyDescent="0.2">
      <c r="A132" s="65"/>
      <c r="B132" s="65"/>
      <c r="AI132" s="339"/>
    </row>
    <row r="133" spans="1:35" x14ac:dyDescent="0.2">
      <c r="A133" s="65"/>
      <c r="B133" s="65"/>
      <c r="AI133" s="339"/>
    </row>
    <row r="134" spans="1:35" x14ac:dyDescent="0.2">
      <c r="A134" s="65"/>
      <c r="B134" s="65"/>
      <c r="AI134" s="339"/>
    </row>
    <row r="135" spans="1:35" x14ac:dyDescent="0.2">
      <c r="A135" s="65"/>
      <c r="B135" s="65"/>
      <c r="AI135" s="339"/>
    </row>
    <row r="136" spans="1:35" x14ac:dyDescent="0.2">
      <c r="A136" s="65"/>
      <c r="B136" s="65"/>
      <c r="AI136" s="339"/>
    </row>
    <row r="137" spans="1:35" x14ac:dyDescent="0.2">
      <c r="A137" s="65"/>
      <c r="B137" s="65"/>
      <c r="AI137" s="339"/>
    </row>
    <row r="138" spans="1:35" x14ac:dyDescent="0.2">
      <c r="A138" s="65"/>
      <c r="B138" s="65"/>
      <c r="AI138" s="339"/>
    </row>
    <row r="139" spans="1:35" x14ac:dyDescent="0.2">
      <c r="A139" s="65"/>
      <c r="B139" s="65"/>
      <c r="AI139" s="339"/>
    </row>
    <row r="140" spans="1:35" x14ac:dyDescent="0.2">
      <c r="A140" s="65"/>
      <c r="B140" s="65"/>
      <c r="AI140" s="339"/>
    </row>
    <row r="141" spans="1:35" x14ac:dyDescent="0.2">
      <c r="A141" s="65"/>
      <c r="B141" s="65"/>
      <c r="AI141" s="339"/>
    </row>
    <row r="142" spans="1:35" x14ac:dyDescent="0.2">
      <c r="A142" s="65"/>
      <c r="B142" s="65"/>
      <c r="AI142" s="339"/>
    </row>
    <row r="143" spans="1:35" x14ac:dyDescent="0.2">
      <c r="A143" s="65"/>
      <c r="B143" s="65"/>
      <c r="AI143" s="339"/>
    </row>
    <row r="144" spans="1:35" x14ac:dyDescent="0.2">
      <c r="A144" s="65"/>
      <c r="B144" s="65"/>
      <c r="AI144" s="339"/>
    </row>
    <row r="145" spans="1:35" x14ac:dyDescent="0.2">
      <c r="A145" s="65"/>
      <c r="B145" s="65"/>
      <c r="AI145" s="339"/>
    </row>
    <row r="146" spans="1:35" x14ac:dyDescent="0.2">
      <c r="A146" s="65"/>
      <c r="B146" s="65"/>
      <c r="AI146" s="339"/>
    </row>
    <row r="147" spans="1:35" x14ac:dyDescent="0.2">
      <c r="A147" s="65"/>
      <c r="B147" s="65"/>
      <c r="AI147" s="339"/>
    </row>
    <row r="148" spans="1:35" x14ac:dyDescent="0.2">
      <c r="A148" s="65"/>
      <c r="B148" s="65"/>
      <c r="AI148" s="339"/>
    </row>
    <row r="149" spans="1:35" x14ac:dyDescent="0.2">
      <c r="A149" s="65"/>
      <c r="B149" s="65"/>
      <c r="AI149" s="339"/>
    </row>
    <row r="150" spans="1:35" x14ac:dyDescent="0.2">
      <c r="A150" s="65"/>
      <c r="B150" s="65"/>
      <c r="AI150" s="339"/>
    </row>
    <row r="151" spans="1:35" x14ac:dyDescent="0.2">
      <c r="A151" s="65"/>
      <c r="B151" s="65"/>
      <c r="AI151" s="339"/>
    </row>
    <row r="152" spans="1:35" x14ac:dyDescent="0.2">
      <c r="A152" s="65"/>
      <c r="B152" s="65"/>
      <c r="AI152" s="339"/>
    </row>
    <row r="153" spans="1:35" x14ac:dyDescent="0.2">
      <c r="A153" s="65"/>
      <c r="B153" s="65"/>
      <c r="AI153" s="339"/>
    </row>
    <row r="154" spans="1:35" x14ac:dyDescent="0.2">
      <c r="A154" s="65"/>
      <c r="B154" s="65"/>
      <c r="AI154" s="339"/>
    </row>
    <row r="155" spans="1:35" x14ac:dyDescent="0.2">
      <c r="A155" s="65"/>
      <c r="B155" s="65"/>
      <c r="AI155" s="339"/>
    </row>
    <row r="156" spans="1:35" x14ac:dyDescent="0.2">
      <c r="A156" s="65"/>
      <c r="B156" s="65"/>
      <c r="AI156" s="339"/>
    </row>
    <row r="157" spans="1:35" x14ac:dyDescent="0.2">
      <c r="A157" s="65"/>
      <c r="B157" s="65"/>
      <c r="AI157" s="339"/>
    </row>
    <row r="158" spans="1:35" x14ac:dyDescent="0.2">
      <c r="A158" s="65"/>
      <c r="B158" s="65"/>
      <c r="AI158" s="339"/>
    </row>
    <row r="159" spans="1:35" x14ac:dyDescent="0.2">
      <c r="A159" s="65"/>
      <c r="B159" s="65"/>
      <c r="AI159" s="339"/>
    </row>
    <row r="160" spans="1:35" x14ac:dyDescent="0.2">
      <c r="A160" s="65"/>
      <c r="B160" s="65"/>
      <c r="AI160" s="339"/>
    </row>
    <row r="161" spans="1:35" x14ac:dyDescent="0.2">
      <c r="A161" s="65"/>
      <c r="B161" s="65"/>
      <c r="AI161" s="339"/>
    </row>
    <row r="162" spans="1:35" x14ac:dyDescent="0.2">
      <c r="A162" s="65"/>
      <c r="B162" s="65"/>
      <c r="AI162" s="339"/>
    </row>
    <row r="163" spans="1:35" x14ac:dyDescent="0.2">
      <c r="A163" s="65"/>
      <c r="B163" s="65"/>
      <c r="AI163" s="339"/>
    </row>
    <row r="164" spans="1:35" x14ac:dyDescent="0.2">
      <c r="A164" s="65"/>
      <c r="B164" s="65"/>
      <c r="AI164" s="339"/>
    </row>
    <row r="165" spans="1:35" x14ac:dyDescent="0.2">
      <c r="A165" s="65"/>
      <c r="B165" s="65"/>
      <c r="AI165" s="339"/>
    </row>
    <row r="166" spans="1:35" x14ac:dyDescent="0.2">
      <c r="A166" s="65"/>
      <c r="B166" s="65"/>
      <c r="AI166" s="339"/>
    </row>
    <row r="167" spans="1:35" x14ac:dyDescent="0.2">
      <c r="A167" s="65"/>
      <c r="B167" s="65"/>
      <c r="AI167" s="339"/>
    </row>
    <row r="168" spans="1:35" x14ac:dyDescent="0.2">
      <c r="A168" s="65"/>
      <c r="B168" s="65"/>
      <c r="AI168" s="339"/>
    </row>
    <row r="169" spans="1:35" x14ac:dyDescent="0.2">
      <c r="A169" s="65"/>
      <c r="B169" s="65"/>
      <c r="AI169" s="339"/>
    </row>
    <row r="170" spans="1:35" x14ac:dyDescent="0.2">
      <c r="A170" s="65"/>
      <c r="B170" s="65"/>
      <c r="AI170" s="339"/>
    </row>
    <row r="171" spans="1:35" x14ac:dyDescent="0.2">
      <c r="A171" s="65"/>
      <c r="B171" s="65"/>
      <c r="AI171" s="339"/>
    </row>
    <row r="172" spans="1:35" x14ac:dyDescent="0.2">
      <c r="A172" s="65"/>
      <c r="B172" s="65"/>
      <c r="AI172" s="339"/>
    </row>
    <row r="173" spans="1:35" x14ac:dyDescent="0.2">
      <c r="A173" s="65"/>
      <c r="B173" s="65"/>
      <c r="AI173" s="339"/>
    </row>
    <row r="174" spans="1:35" x14ac:dyDescent="0.2">
      <c r="A174" s="65"/>
      <c r="B174" s="65"/>
      <c r="AI174" s="339"/>
    </row>
    <row r="175" spans="1:35" x14ac:dyDescent="0.2">
      <c r="A175" s="65"/>
      <c r="B175" s="65"/>
      <c r="AI175" s="339"/>
    </row>
    <row r="176" spans="1:35" x14ac:dyDescent="0.2">
      <c r="A176" s="65"/>
      <c r="B176" s="65"/>
      <c r="AI176" s="339"/>
    </row>
    <row r="177" spans="1:35" x14ac:dyDescent="0.2">
      <c r="A177" s="65"/>
      <c r="B177" s="65"/>
      <c r="AI177" s="339"/>
    </row>
    <row r="178" spans="1:35" x14ac:dyDescent="0.2">
      <c r="A178" s="65"/>
      <c r="B178" s="65"/>
      <c r="AI178" s="339"/>
    </row>
    <row r="179" spans="1:35" x14ac:dyDescent="0.2">
      <c r="A179" s="65"/>
      <c r="B179" s="65"/>
      <c r="AI179" s="339"/>
    </row>
    <row r="180" spans="1:35" x14ac:dyDescent="0.2">
      <c r="A180" s="65"/>
      <c r="B180" s="65"/>
      <c r="AI180" s="339"/>
    </row>
    <row r="181" spans="1:35" x14ac:dyDescent="0.2">
      <c r="A181" s="65"/>
      <c r="B181" s="65"/>
      <c r="AI181" s="339"/>
    </row>
    <row r="182" spans="1:35" x14ac:dyDescent="0.2">
      <c r="A182" s="65"/>
      <c r="B182" s="65"/>
      <c r="AI182" s="339"/>
    </row>
    <row r="183" spans="1:35" x14ac:dyDescent="0.2">
      <c r="A183" s="65"/>
      <c r="B183" s="65"/>
      <c r="AI183" s="339"/>
    </row>
    <row r="184" spans="1:35" x14ac:dyDescent="0.2">
      <c r="A184" s="65"/>
      <c r="B184" s="65"/>
      <c r="AI184" s="339"/>
    </row>
    <row r="185" spans="1:35" x14ac:dyDescent="0.2">
      <c r="A185" s="65"/>
      <c r="B185" s="65"/>
      <c r="AI185" s="339"/>
    </row>
    <row r="186" spans="1:35" x14ac:dyDescent="0.2">
      <c r="A186" s="65"/>
      <c r="B186" s="65"/>
      <c r="AI186" s="339"/>
    </row>
    <row r="187" spans="1:35" x14ac:dyDescent="0.2">
      <c r="A187" s="65"/>
      <c r="B187" s="65"/>
      <c r="AI187" s="339"/>
    </row>
    <row r="188" spans="1:35" x14ac:dyDescent="0.2">
      <c r="A188" s="65"/>
      <c r="B188" s="65"/>
      <c r="AI188" s="339"/>
    </row>
    <row r="189" spans="1:35" x14ac:dyDescent="0.2">
      <c r="A189" s="65"/>
      <c r="B189" s="65"/>
      <c r="AI189" s="339"/>
    </row>
    <row r="190" spans="1:35" x14ac:dyDescent="0.2">
      <c r="A190" s="65"/>
      <c r="B190" s="65"/>
      <c r="AI190" s="339"/>
    </row>
    <row r="191" spans="1:35" x14ac:dyDescent="0.2">
      <c r="A191" s="65"/>
      <c r="B191" s="65"/>
      <c r="AI191" s="339"/>
    </row>
    <row r="192" spans="1:35" x14ac:dyDescent="0.2">
      <c r="A192" s="65"/>
      <c r="B192" s="65"/>
      <c r="AI192" s="339"/>
    </row>
    <row r="193" spans="1:35" x14ac:dyDescent="0.2">
      <c r="A193" s="65"/>
      <c r="B193" s="65"/>
      <c r="AI193" s="339"/>
    </row>
    <row r="194" spans="1:35" x14ac:dyDescent="0.2">
      <c r="A194" s="65"/>
      <c r="B194" s="65"/>
      <c r="AI194" s="339"/>
    </row>
    <row r="195" spans="1:35" x14ac:dyDescent="0.2">
      <c r="A195" s="65"/>
      <c r="B195" s="65"/>
    </row>
    <row r="196" spans="1:35" x14ac:dyDescent="0.2">
      <c r="A196" s="65"/>
      <c r="B196" s="65"/>
    </row>
    <row r="197" spans="1:35" x14ac:dyDescent="0.2">
      <c r="A197" s="65"/>
      <c r="B197" s="65"/>
    </row>
    <row r="198" spans="1:35" x14ac:dyDescent="0.2">
      <c r="A198" s="65"/>
      <c r="B198" s="65"/>
    </row>
    <row r="199" spans="1:35" x14ac:dyDescent="0.2">
      <c r="A199" s="65"/>
      <c r="B199" s="65"/>
    </row>
    <row r="200" spans="1:35" x14ac:dyDescent="0.2">
      <c r="A200" s="65"/>
      <c r="B200" s="65"/>
    </row>
    <row r="201" spans="1:35" x14ac:dyDescent="0.2">
      <c r="A201" s="65"/>
      <c r="B201" s="65"/>
    </row>
    <row r="202" spans="1:35" x14ac:dyDescent="0.2">
      <c r="A202" s="65"/>
      <c r="B202" s="65"/>
    </row>
  </sheetData>
  <sortState xmlns:xlrd2="http://schemas.microsoft.com/office/spreadsheetml/2017/richdata2" ref="AI46:AI122">
    <sortCondition ref="AI46:AI122"/>
  </sortState>
  <mergeCells count="34">
    <mergeCell ref="X9:X13"/>
    <mergeCell ref="U45:X45"/>
    <mergeCell ref="W9:W13"/>
    <mergeCell ref="E52:R52"/>
    <mergeCell ref="E50:R50"/>
    <mergeCell ref="E16:E29"/>
    <mergeCell ref="E46:R46"/>
    <mergeCell ref="E47:R47"/>
    <mergeCell ref="F22:F24"/>
    <mergeCell ref="E51:R51"/>
    <mergeCell ref="E49:R49"/>
    <mergeCell ref="E48:R48"/>
    <mergeCell ref="E37:E39"/>
    <mergeCell ref="V9:V13"/>
    <mergeCell ref="U9:U13"/>
    <mergeCell ref="T9:T13"/>
    <mergeCell ref="D9:I13"/>
    <mergeCell ref="E59:R59"/>
    <mergeCell ref="E53:R53"/>
    <mergeCell ref="E54:R54"/>
    <mergeCell ref="E55:R55"/>
    <mergeCell ref="E56:R56"/>
    <mergeCell ref="E57:R57"/>
    <mergeCell ref="E58:R58"/>
    <mergeCell ref="S9:S13"/>
    <mergeCell ref="Q9:Q13"/>
    <mergeCell ref="K9:K13"/>
    <mergeCell ref="R9:R13"/>
    <mergeCell ref="J9:J13"/>
    <mergeCell ref="O9:O13"/>
    <mergeCell ref="N9:N13"/>
    <mergeCell ref="M9:M13"/>
    <mergeCell ref="P9:P13"/>
    <mergeCell ref="L9:L13"/>
  </mergeCells>
  <phoneticPr fontId="0" type="noConversion"/>
  <conditionalFormatting sqref="A2:A14 A15:B44 A45:A52">
    <cfRule type="cellIs" dxfId="18" priority="6" stopIfTrue="1" operator="equal">
      <formula>"odstr"</formula>
    </cfRule>
  </conditionalFormatting>
  <conditionalFormatting sqref="B1">
    <cfRule type="cellIs" dxfId="17" priority="7" stopIfTrue="1" operator="equal">
      <formula>"FUNKCE"</formula>
    </cfRule>
  </conditionalFormatting>
  <conditionalFormatting sqref="B4">
    <cfRule type="expression" dxfId="16" priority="8" stopIfTrue="1">
      <formula>COUNTIF(Datova_oblast,"")-$B$5&gt;0</formula>
    </cfRule>
  </conditionalFormatting>
  <conditionalFormatting sqref="C1:E1">
    <cfRule type="cellIs" dxfId="15" priority="5" stopIfTrue="1" operator="equal">
      <formula>"nezadána"</formula>
    </cfRule>
  </conditionalFormatting>
  <conditionalFormatting sqref="F1:R1">
    <cfRule type="cellIs" dxfId="14" priority="4" stopIfTrue="1" operator="notEqual">
      <formula>""</formula>
    </cfRule>
  </conditionalFormatting>
  <conditionalFormatting sqref="G3">
    <cfRule type="expression" dxfId="13" priority="3" stopIfTrue="1">
      <formula>D1=" ?"</formula>
    </cfRule>
  </conditionalFormatting>
  <conditionalFormatting sqref="G8 K45:O45">
    <cfRule type="expression" dxfId="12" priority="2" stopIfTrue="1">
      <formula>S8=" "</formula>
    </cfRule>
  </conditionalFormatting>
  <conditionalFormatting sqref="J45">
    <cfRule type="expression" dxfId="11" priority="9" stopIfTrue="1">
      <formula>U45=" "</formula>
    </cfRule>
  </conditionalFormatting>
  <conditionalFormatting sqref="P45:U45">
    <cfRule type="expression" dxfId="10" priority="1" stopIfTrue="1">
      <formula>S46="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500-000000000000}">
      <formula1>1</formula1>
      <formula2>999</formula2>
    </dataValidation>
    <dataValidation type="list" allowBlank="1" showErrorMessage="1" errorTitle="  Zadané nelze přijmout" error="Do buňky lze vložit pouze malé písmeno (od a do p)." sqref="J1:R1" xr:uid="{00000000-0002-0000-05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8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17"/>
  <dimension ref="A1:Q97"/>
  <sheetViews>
    <sheetView workbookViewId="0">
      <selection activeCell="C1" sqref="A1:IV1"/>
    </sheetView>
  </sheetViews>
  <sheetFormatPr defaultRowHeight="12.75" x14ac:dyDescent="0.2"/>
  <cols>
    <col min="1" max="1" width="4.7109375" customWidth="1"/>
    <col min="2" max="2" width="8" customWidth="1"/>
    <col min="3" max="3" width="3.5703125" customWidth="1"/>
    <col min="6" max="6" width="12.28515625" customWidth="1"/>
    <col min="7" max="7" width="12.7109375" customWidth="1"/>
    <col min="9" max="9" width="12.28515625" customWidth="1"/>
    <col min="10" max="10" width="9.5703125" customWidth="1"/>
    <col min="11" max="11" width="12.5703125" customWidth="1"/>
    <col min="13" max="13" width="12.7109375" customWidth="1"/>
    <col min="15" max="15" width="11.28515625" customWidth="1"/>
    <col min="16" max="16" width="12" customWidth="1"/>
    <col min="18" max="18" width="27.28515625" customWidth="1"/>
  </cols>
  <sheetData>
    <row r="1" spans="1:16" ht="12.75" customHeight="1" x14ac:dyDescent="0.2">
      <c r="A1" s="518" t="s">
        <v>65</v>
      </c>
      <c r="B1" s="519"/>
      <c r="C1" s="167"/>
      <c r="D1" s="524" t="s">
        <v>66</v>
      </c>
      <c r="E1" s="524"/>
      <c r="F1" s="168"/>
      <c r="G1" s="527" t="s">
        <v>67</v>
      </c>
      <c r="H1" s="512"/>
      <c r="I1" s="511" t="s">
        <v>68</v>
      </c>
      <c r="J1" s="512"/>
      <c r="K1" s="511" t="s">
        <v>218</v>
      </c>
      <c r="L1" s="512"/>
      <c r="M1" s="511" t="s">
        <v>69</v>
      </c>
      <c r="N1" s="489"/>
    </row>
    <row r="2" spans="1:16" ht="12.75" customHeight="1" x14ac:dyDescent="0.2">
      <c r="A2" s="520"/>
      <c r="B2" s="521"/>
      <c r="C2" s="169"/>
      <c r="D2" s="525"/>
      <c r="E2" s="525"/>
      <c r="F2" s="170"/>
      <c r="G2" s="528"/>
      <c r="H2" s="514"/>
      <c r="I2" s="513"/>
      <c r="J2" s="514"/>
      <c r="K2" s="513"/>
      <c r="L2" s="514"/>
      <c r="M2" s="513"/>
      <c r="N2" s="490"/>
    </row>
    <row r="3" spans="1:16" ht="12.75" customHeight="1" x14ac:dyDescent="0.2">
      <c r="A3" s="520"/>
      <c r="B3" s="521"/>
      <c r="C3" s="169"/>
      <c r="D3" s="525"/>
      <c r="E3" s="525"/>
      <c r="F3" s="170"/>
      <c r="G3" s="528"/>
      <c r="H3" s="514"/>
      <c r="I3" s="513"/>
      <c r="J3" s="514"/>
      <c r="K3" s="513"/>
      <c r="L3" s="514"/>
      <c r="M3" s="513"/>
      <c r="N3" s="490"/>
    </row>
    <row r="4" spans="1:16" ht="12.75" customHeight="1" x14ac:dyDescent="0.2">
      <c r="A4" s="520"/>
      <c r="B4" s="521"/>
      <c r="C4" s="169"/>
      <c r="D4" s="525"/>
      <c r="E4" s="525"/>
      <c r="F4" s="170"/>
      <c r="G4" s="529"/>
      <c r="H4" s="516"/>
      <c r="I4" s="515"/>
      <c r="J4" s="516"/>
      <c r="K4" s="515"/>
      <c r="L4" s="516"/>
      <c r="M4" s="515"/>
      <c r="N4" s="517"/>
    </row>
    <row r="5" spans="1:16" ht="13.5" customHeight="1" thickBot="1" x14ac:dyDescent="0.25">
      <c r="A5" s="522"/>
      <c r="B5" s="523"/>
      <c r="C5" s="171"/>
      <c r="D5" s="526"/>
      <c r="E5" s="526"/>
      <c r="F5" s="172"/>
      <c r="G5" s="173" t="s">
        <v>42</v>
      </c>
      <c r="H5" s="174" t="s">
        <v>70</v>
      </c>
      <c r="I5" s="175" t="s">
        <v>42</v>
      </c>
      <c r="J5" s="176" t="s">
        <v>70</v>
      </c>
      <c r="K5" s="175" t="s">
        <v>42</v>
      </c>
      <c r="L5" s="174" t="s">
        <v>70</v>
      </c>
      <c r="M5" s="175" t="s">
        <v>42</v>
      </c>
      <c r="N5" s="177" t="s">
        <v>70</v>
      </c>
    </row>
    <row r="6" spans="1:16" ht="14.25" thickTop="1" thickBot="1" x14ac:dyDescent="0.25">
      <c r="A6" s="178"/>
      <c r="B6" s="179" t="s">
        <v>71</v>
      </c>
      <c r="C6" s="179"/>
      <c r="D6" s="179"/>
      <c r="E6" s="180"/>
      <c r="F6" s="181"/>
      <c r="G6" s="182">
        <v>137937379.63535002</v>
      </c>
      <c r="H6" s="183">
        <v>0.99821180321801861</v>
      </c>
      <c r="I6" s="184">
        <v>-85109626.269630015</v>
      </c>
      <c r="J6" s="183">
        <v>-0.99996331730489929</v>
      </c>
      <c r="K6" s="184">
        <v>115597962.33</v>
      </c>
      <c r="L6" s="183">
        <v>0.9854685928470639</v>
      </c>
      <c r="M6" s="184">
        <v>168425715.69572002</v>
      </c>
      <c r="N6" s="185">
        <v>0.98856312164523474</v>
      </c>
    </row>
    <row r="7" spans="1:16" x14ac:dyDescent="0.2">
      <c r="A7" s="186"/>
      <c r="B7" s="187"/>
      <c r="C7" s="187"/>
      <c r="D7" s="187" t="s">
        <v>72</v>
      </c>
      <c r="E7" s="188"/>
      <c r="F7" s="189"/>
      <c r="G7" s="190">
        <v>124197622.83617</v>
      </c>
      <c r="H7" s="191">
        <v>0.89878126853232387</v>
      </c>
      <c r="I7" s="192">
        <v>-84756049.611880019</v>
      </c>
      <c r="J7" s="191">
        <v>-0.99580910228713904</v>
      </c>
      <c r="K7" s="192">
        <v>113277306.75999999</v>
      </c>
      <c r="L7" s="191">
        <v>0.96568508513676321</v>
      </c>
      <c r="M7" s="192">
        <v>152718879.98428997</v>
      </c>
      <c r="N7" s="193">
        <v>0.89637293276628838</v>
      </c>
    </row>
    <row r="8" spans="1:16" x14ac:dyDescent="0.2">
      <c r="A8" s="121"/>
      <c r="B8" s="194" t="s">
        <v>73</v>
      </c>
      <c r="C8" s="195"/>
      <c r="D8" s="76" t="s">
        <v>74</v>
      </c>
      <c r="E8" s="77"/>
      <c r="F8" s="78"/>
      <c r="G8" s="134">
        <v>51065</v>
      </c>
      <c r="H8" s="196">
        <v>3.695422217391811E-4</v>
      </c>
      <c r="I8" s="197">
        <v>0</v>
      </c>
      <c r="J8" s="196">
        <v>0</v>
      </c>
      <c r="K8" s="197">
        <v>16514858.960000001</v>
      </c>
      <c r="L8" s="196">
        <v>0.14078859603008131</v>
      </c>
      <c r="M8" s="197">
        <v>16565923.960000001</v>
      </c>
      <c r="N8" s="198">
        <v>9.7232548101034086E-2</v>
      </c>
      <c r="O8" s="199">
        <f t="shared" ref="O8:O50" si="0">M8/1000</f>
        <v>16565.92396</v>
      </c>
      <c r="P8" s="200">
        <f t="shared" ref="P8:P39" si="1">G8+I8+K8-M8</f>
        <v>0</v>
      </c>
    </row>
    <row r="9" spans="1:16" x14ac:dyDescent="0.2">
      <c r="A9" s="121"/>
      <c r="B9" s="194" t="s">
        <v>75</v>
      </c>
      <c r="C9" s="195"/>
      <c r="D9" s="76" t="s">
        <v>76</v>
      </c>
      <c r="E9" s="77"/>
      <c r="F9" s="78"/>
      <c r="G9" s="102">
        <v>25239</v>
      </c>
      <c r="H9" s="201">
        <v>1.8264713863654541E-4</v>
      </c>
      <c r="I9" s="202">
        <v>0</v>
      </c>
      <c r="J9" s="201">
        <v>0</v>
      </c>
      <c r="K9" s="202">
        <v>342374.26</v>
      </c>
      <c r="L9" s="201">
        <v>2.9187286127594046E-3</v>
      </c>
      <c r="M9" s="197">
        <v>367613.26</v>
      </c>
      <c r="N9" s="203">
        <v>2.1576806746086228E-3</v>
      </c>
      <c r="O9" s="199">
        <f t="shared" si="0"/>
        <v>367.61326000000003</v>
      </c>
      <c r="P9" s="200">
        <f t="shared" si="1"/>
        <v>0</v>
      </c>
    </row>
    <row r="10" spans="1:16" x14ac:dyDescent="0.2">
      <c r="A10" s="121"/>
      <c r="B10" s="194" t="s">
        <v>77</v>
      </c>
      <c r="C10" s="195"/>
      <c r="D10" s="76" t="s">
        <v>78</v>
      </c>
      <c r="E10" s="77"/>
      <c r="F10" s="78"/>
      <c r="G10" s="102">
        <v>1820719.3110800001</v>
      </c>
      <c r="H10" s="201">
        <v>1.317600429609193E-2</v>
      </c>
      <c r="I10" s="202">
        <v>-1557983.9008900002</v>
      </c>
      <c r="J10" s="201">
        <v>-1.8304941733688625E-2</v>
      </c>
      <c r="K10" s="202">
        <v>42506436.569999993</v>
      </c>
      <c r="L10" s="201">
        <v>0.36236588767888595</v>
      </c>
      <c r="M10" s="197">
        <v>42769171.980189994</v>
      </c>
      <c r="N10" s="203">
        <v>0.25103070506942149</v>
      </c>
      <c r="O10" s="199">
        <f t="shared" si="0"/>
        <v>42769.171980189996</v>
      </c>
      <c r="P10" s="200">
        <f t="shared" si="1"/>
        <v>0</v>
      </c>
    </row>
    <row r="11" spans="1:16" x14ac:dyDescent="0.2">
      <c r="A11" s="121"/>
      <c r="B11" s="194" t="s">
        <v>79</v>
      </c>
      <c r="C11" s="195"/>
      <c r="D11" s="204" t="s">
        <v>80</v>
      </c>
      <c r="E11" s="77"/>
      <c r="F11" s="78"/>
      <c r="G11" s="102">
        <v>322150.64</v>
      </c>
      <c r="H11" s="201">
        <v>2.331308395971783E-3</v>
      </c>
      <c r="I11" s="202">
        <v>0</v>
      </c>
      <c r="J11" s="201">
        <v>0</v>
      </c>
      <c r="K11" s="202">
        <v>4181781.45</v>
      </c>
      <c r="L11" s="201">
        <v>3.564954085748593E-2</v>
      </c>
      <c r="M11" s="202">
        <v>4503932.09</v>
      </c>
      <c r="N11" s="203">
        <v>2.6435518757790794E-2</v>
      </c>
      <c r="O11" s="199">
        <f t="shared" si="0"/>
        <v>4503.9320900000002</v>
      </c>
      <c r="P11" s="200">
        <f t="shared" si="1"/>
        <v>0</v>
      </c>
    </row>
    <row r="12" spans="1:16" x14ac:dyDescent="0.2">
      <c r="A12" s="121"/>
      <c r="B12" s="205">
        <v>3117</v>
      </c>
      <c r="C12" s="195"/>
      <c r="D12" s="76" t="s">
        <v>81</v>
      </c>
      <c r="E12" s="77"/>
      <c r="F12" s="78"/>
      <c r="G12" s="102">
        <v>0</v>
      </c>
      <c r="H12" s="201">
        <v>0</v>
      </c>
      <c r="I12" s="202">
        <v>0</v>
      </c>
      <c r="J12" s="201">
        <v>0</v>
      </c>
      <c r="K12" s="202">
        <v>3882769.82</v>
      </c>
      <c r="L12" s="201">
        <v>3.3100477151502807E-2</v>
      </c>
      <c r="M12" s="202">
        <v>3882769.82</v>
      </c>
      <c r="N12" s="203">
        <v>2.2789649656727837E-2</v>
      </c>
      <c r="O12" s="199">
        <f t="shared" si="0"/>
        <v>3882.76982</v>
      </c>
      <c r="P12" s="200">
        <f t="shared" si="1"/>
        <v>0</v>
      </c>
    </row>
    <row r="13" spans="1:16" x14ac:dyDescent="0.2">
      <c r="A13" s="121"/>
      <c r="B13" s="205">
        <v>3118</v>
      </c>
      <c r="C13" s="195"/>
      <c r="D13" s="76" t="s">
        <v>82</v>
      </c>
      <c r="E13" s="77"/>
      <c r="F13" s="78"/>
      <c r="G13" s="102">
        <v>0</v>
      </c>
      <c r="H13" s="201">
        <v>0</v>
      </c>
      <c r="I13" s="202">
        <v>0</v>
      </c>
      <c r="J13" s="201">
        <v>0</v>
      </c>
      <c r="K13" s="202">
        <v>13911.63</v>
      </c>
      <c r="L13" s="201">
        <v>1.185961600358687E-4</v>
      </c>
      <c r="M13" s="202">
        <v>13911.63</v>
      </c>
      <c r="N13" s="203">
        <v>8.1653352774341056E-5</v>
      </c>
      <c r="O13" s="199">
        <f t="shared" si="0"/>
        <v>13.911629999999999</v>
      </c>
      <c r="P13" s="200">
        <f t="shared" si="1"/>
        <v>0</v>
      </c>
    </row>
    <row r="14" spans="1:16" ht="12.75" customHeight="1" x14ac:dyDescent="0.2">
      <c r="A14" s="121"/>
      <c r="B14" s="194" t="s">
        <v>83</v>
      </c>
      <c r="C14" s="195"/>
      <c r="D14" s="206" t="s">
        <v>84</v>
      </c>
      <c r="E14" s="206" t="e">
        <v>#N/A</v>
      </c>
      <c r="F14" s="78"/>
      <c r="G14" s="102">
        <v>0</v>
      </c>
      <c r="H14" s="201">
        <v>0</v>
      </c>
      <c r="I14" s="202">
        <v>0</v>
      </c>
      <c r="J14" s="201">
        <v>0</v>
      </c>
      <c r="K14" s="202">
        <v>581683.42000000004</v>
      </c>
      <c r="L14" s="201">
        <v>4.9588308464595023E-3</v>
      </c>
      <c r="M14" s="202">
        <v>581683.42000000004</v>
      </c>
      <c r="N14" s="203">
        <v>3.4141507139167143E-3</v>
      </c>
      <c r="O14" s="199">
        <f t="shared" si="0"/>
        <v>581.68342000000007</v>
      </c>
      <c r="P14" s="200">
        <f t="shared" si="1"/>
        <v>0</v>
      </c>
    </row>
    <row r="15" spans="1:16" x14ac:dyDescent="0.2">
      <c r="A15" s="121"/>
      <c r="B15" s="194" t="s">
        <v>85</v>
      </c>
      <c r="C15" s="195"/>
      <c r="D15" s="76" t="s">
        <v>86</v>
      </c>
      <c r="E15" s="77"/>
      <c r="F15" s="78"/>
      <c r="G15" s="102">
        <v>538377.27</v>
      </c>
      <c r="H15" s="201">
        <v>3.8960762261759517E-3</v>
      </c>
      <c r="I15" s="202">
        <v>-203245.79806</v>
      </c>
      <c r="J15" s="201">
        <v>-2.3879595219052393E-3</v>
      </c>
      <c r="K15" s="202">
        <v>7123710.7199999988</v>
      </c>
      <c r="L15" s="201">
        <v>6.0729385168981145E-2</v>
      </c>
      <c r="M15" s="202">
        <v>7458842.1919399984</v>
      </c>
      <c r="N15" s="203">
        <v>4.3779159795553496E-2</v>
      </c>
      <c r="O15" s="207">
        <f t="shared" si="0"/>
        <v>7458.842191939998</v>
      </c>
      <c r="P15" s="200">
        <f t="shared" si="1"/>
        <v>0</v>
      </c>
    </row>
    <row r="16" spans="1:16" x14ac:dyDescent="0.2">
      <c r="A16" s="121"/>
      <c r="B16" s="194" t="s">
        <v>87</v>
      </c>
      <c r="C16" s="195"/>
      <c r="D16" s="76" t="s">
        <v>88</v>
      </c>
      <c r="E16" s="77"/>
      <c r="F16" s="78"/>
      <c r="G16" s="102">
        <v>677524.20364999992</v>
      </c>
      <c r="H16" s="201">
        <v>4.9030412121588238E-3</v>
      </c>
      <c r="I16" s="202">
        <v>-494604.67364999995</v>
      </c>
      <c r="J16" s="201">
        <v>-5.8111702740967887E-3</v>
      </c>
      <c r="K16" s="202">
        <v>12372220.32</v>
      </c>
      <c r="L16" s="201">
        <v>0.10547274626120351</v>
      </c>
      <c r="M16" s="202">
        <v>12555139.85</v>
      </c>
      <c r="N16" s="203">
        <v>7.3691527398531825E-2</v>
      </c>
      <c r="O16" s="207">
        <f t="shared" si="0"/>
        <v>12555.13985</v>
      </c>
      <c r="P16" s="200">
        <f t="shared" si="1"/>
        <v>0</v>
      </c>
    </row>
    <row r="17" spans="1:16" x14ac:dyDescent="0.2">
      <c r="A17" s="121"/>
      <c r="B17" s="194" t="s">
        <v>89</v>
      </c>
      <c r="C17" s="195"/>
      <c r="D17" s="204" t="s">
        <v>90</v>
      </c>
      <c r="E17" s="77"/>
      <c r="F17" s="78"/>
      <c r="G17" s="102">
        <v>64433.195610000002</v>
      </c>
      <c r="H17" s="201">
        <v>4.6628387857582787E-4</v>
      </c>
      <c r="I17" s="202">
        <v>-28935.7104</v>
      </c>
      <c r="J17" s="201">
        <v>-3.3996916950959204E-4</v>
      </c>
      <c r="K17" s="202">
        <v>10684187.93</v>
      </c>
      <c r="L17" s="201">
        <v>9.1082329072838808E-2</v>
      </c>
      <c r="M17" s="202">
        <v>10719685.415209999</v>
      </c>
      <c r="N17" s="203">
        <v>6.2918454188193668E-2</v>
      </c>
      <c r="O17" s="207">
        <f t="shared" si="0"/>
        <v>10719.685415209999</v>
      </c>
      <c r="P17" s="200">
        <f t="shared" si="1"/>
        <v>0</v>
      </c>
    </row>
    <row r="18" spans="1:16" x14ac:dyDescent="0.2">
      <c r="A18" s="121"/>
      <c r="B18" s="194" t="s">
        <v>91</v>
      </c>
      <c r="C18" s="195"/>
      <c r="D18" s="204" t="s">
        <v>92</v>
      </c>
      <c r="E18" s="77"/>
      <c r="F18" s="78"/>
      <c r="G18" s="102">
        <v>263505.5724</v>
      </c>
      <c r="H18" s="201">
        <v>1.906911478808394E-3</v>
      </c>
      <c r="I18" s="202">
        <v>-13036.968000000001</v>
      </c>
      <c r="J18" s="201">
        <v>-1.5317291756842879E-4</v>
      </c>
      <c r="K18" s="202">
        <v>936823.45</v>
      </c>
      <c r="L18" s="201">
        <v>7.9863872027616193E-3</v>
      </c>
      <c r="M18" s="202">
        <v>1187292.0544</v>
      </c>
      <c r="N18" s="203">
        <v>6.9687288235882727E-3</v>
      </c>
      <c r="O18" s="207">
        <f t="shared" si="0"/>
        <v>1187.2920544000001</v>
      </c>
      <c r="P18" s="200">
        <f t="shared" si="1"/>
        <v>0</v>
      </c>
    </row>
    <row r="19" spans="1:16" x14ac:dyDescent="0.2">
      <c r="A19" s="121"/>
      <c r="B19" s="194" t="s">
        <v>93</v>
      </c>
      <c r="C19" s="195"/>
      <c r="D19" s="204" t="s">
        <v>94</v>
      </c>
      <c r="E19" s="77"/>
      <c r="F19" s="78"/>
      <c r="G19" s="102">
        <v>0</v>
      </c>
      <c r="H19" s="201">
        <v>0</v>
      </c>
      <c r="I19" s="202">
        <v>0</v>
      </c>
      <c r="J19" s="201">
        <v>0</v>
      </c>
      <c r="K19" s="202">
        <v>76968.95</v>
      </c>
      <c r="L19" s="201">
        <v>6.5615761143681772E-4</v>
      </c>
      <c r="M19" s="202">
        <v>76968.95</v>
      </c>
      <c r="N19" s="203">
        <v>4.5176394333522514E-4</v>
      </c>
      <c r="O19" s="207">
        <f t="shared" si="0"/>
        <v>76.968949999999992</v>
      </c>
      <c r="P19" s="200">
        <f t="shared" si="1"/>
        <v>0</v>
      </c>
    </row>
    <row r="20" spans="1:16" x14ac:dyDescent="0.2">
      <c r="A20" s="121"/>
      <c r="B20" s="194" t="s">
        <v>95</v>
      </c>
      <c r="C20" s="195"/>
      <c r="D20" s="204" t="s">
        <v>96</v>
      </c>
      <c r="E20" s="77"/>
      <c r="F20" s="78"/>
      <c r="G20" s="102">
        <v>61239.556800000006</v>
      </c>
      <c r="H20" s="201">
        <v>4.4317246407901256E-4</v>
      </c>
      <c r="I20" s="202">
        <v>-3076.2042000000001</v>
      </c>
      <c r="J20" s="201">
        <v>3.6142696089324941E-5</v>
      </c>
      <c r="K20" s="202">
        <v>591200.12</v>
      </c>
      <c r="L20" s="201">
        <v>5.0399603816910577E-3</v>
      </c>
      <c r="M20" s="202">
        <v>649363.47259999998</v>
      </c>
      <c r="N20" s="203">
        <v>3.8113941146349453E-3</v>
      </c>
      <c r="O20" s="207">
        <f t="shared" si="0"/>
        <v>649.36347260000002</v>
      </c>
      <c r="P20" s="200">
        <f t="shared" si="1"/>
        <v>0</v>
      </c>
    </row>
    <row r="21" spans="1:16" x14ac:dyDescent="0.2">
      <c r="A21" s="121"/>
      <c r="B21" s="194" t="s">
        <v>97</v>
      </c>
      <c r="C21" s="195"/>
      <c r="D21" s="76" t="s">
        <v>98</v>
      </c>
      <c r="E21" s="77"/>
      <c r="F21" s="78"/>
      <c r="G21" s="102">
        <v>74681.446599999996</v>
      </c>
      <c r="H21" s="201">
        <v>5.4044742385704516E-4</v>
      </c>
      <c r="I21" s="202">
        <v>-74681.446599999996</v>
      </c>
      <c r="J21" s="201">
        <v>-8.7744137010636327E-4</v>
      </c>
      <c r="K21" s="202">
        <v>81022.62</v>
      </c>
      <c r="L21" s="201">
        <v>6.9071500665596891E-4</v>
      </c>
      <c r="M21" s="202">
        <v>81022.62</v>
      </c>
      <c r="N21" s="203">
        <v>4.7555667981116382E-4</v>
      </c>
      <c r="O21" s="207">
        <f t="shared" si="0"/>
        <v>81.022619999999989</v>
      </c>
      <c r="P21" s="200">
        <f t="shared" si="1"/>
        <v>0</v>
      </c>
    </row>
    <row r="22" spans="1:16" x14ac:dyDescent="0.2">
      <c r="A22" s="121"/>
      <c r="B22" s="194" t="s">
        <v>99</v>
      </c>
      <c r="C22" s="195"/>
      <c r="D22" s="76" t="s">
        <v>100</v>
      </c>
      <c r="E22" s="77"/>
      <c r="F22" s="78"/>
      <c r="G22" s="102">
        <v>880504.49583999999</v>
      </c>
      <c r="H22" s="201">
        <v>6.3719492341927173E-3</v>
      </c>
      <c r="I22" s="202">
        <v>0</v>
      </c>
      <c r="J22" s="201">
        <v>0</v>
      </c>
      <c r="K22" s="202">
        <v>14</v>
      </c>
      <c r="L22" s="201">
        <v>1.193495112004964E-7</v>
      </c>
      <c r="M22" s="202">
        <v>880518.49583999999</v>
      </c>
      <c r="N22" s="203">
        <v>5.1681425803558369E-3</v>
      </c>
      <c r="O22">
        <f t="shared" si="0"/>
        <v>880.51849584000001</v>
      </c>
      <c r="P22" s="200">
        <f t="shared" si="1"/>
        <v>0</v>
      </c>
    </row>
    <row r="23" spans="1:16" x14ac:dyDescent="0.2">
      <c r="A23" s="121"/>
      <c r="B23" s="194" t="s">
        <v>101</v>
      </c>
      <c r="C23" s="195"/>
      <c r="D23" s="204" t="s">
        <v>102</v>
      </c>
      <c r="E23" s="77"/>
      <c r="F23" s="78"/>
      <c r="G23" s="102">
        <v>336256.28499999997</v>
      </c>
      <c r="H23" s="201">
        <v>2.4333867547765252E-3</v>
      </c>
      <c r="I23" s="202">
        <v>0</v>
      </c>
      <c r="J23" s="201">
        <v>0</v>
      </c>
      <c r="K23" s="202">
        <v>3478.77</v>
      </c>
      <c r="L23" s="201">
        <v>2.965639279135363E-5</v>
      </c>
      <c r="M23" s="202">
        <v>339735.05499999999</v>
      </c>
      <c r="N23" s="203">
        <v>1.9940514731720984E-3</v>
      </c>
      <c r="O23" s="207">
        <f t="shared" si="0"/>
        <v>339.73505499999999</v>
      </c>
      <c r="P23" s="200">
        <f t="shared" si="1"/>
        <v>0</v>
      </c>
    </row>
    <row r="24" spans="1:16" x14ac:dyDescent="0.2">
      <c r="A24" s="121"/>
      <c r="B24" s="194" t="s">
        <v>103</v>
      </c>
      <c r="C24" s="195"/>
      <c r="D24" s="204" t="s">
        <v>104</v>
      </c>
      <c r="E24" s="77"/>
      <c r="F24" s="78"/>
      <c r="G24" s="102">
        <v>18592</v>
      </c>
      <c r="H24" s="201">
        <v>1.3454477600264084E-4</v>
      </c>
      <c r="I24" s="202">
        <v>0</v>
      </c>
      <c r="J24" s="201">
        <v>0</v>
      </c>
      <c r="K24" s="202">
        <v>52.26</v>
      </c>
      <c r="L24" s="201">
        <v>4.4551467538128149E-7</v>
      </c>
      <c r="M24" s="202">
        <v>18644.259999999998</v>
      </c>
      <c r="N24" s="203">
        <v>1.0943119814116216E-4</v>
      </c>
      <c r="O24" s="207">
        <f t="shared" si="0"/>
        <v>18.644259999999999</v>
      </c>
      <c r="P24" s="200">
        <f t="shared" si="1"/>
        <v>0</v>
      </c>
    </row>
    <row r="25" spans="1:16" ht="12.75" customHeight="1" x14ac:dyDescent="0.2">
      <c r="A25" s="121"/>
      <c r="B25" s="194" t="s">
        <v>105</v>
      </c>
      <c r="C25" s="195"/>
      <c r="D25" s="206" t="s">
        <v>106</v>
      </c>
      <c r="E25" s="206" t="e">
        <v>#N/A</v>
      </c>
      <c r="F25" s="78"/>
      <c r="G25" s="102">
        <v>0</v>
      </c>
      <c r="H25" s="201">
        <v>0</v>
      </c>
      <c r="I25" s="202">
        <v>0</v>
      </c>
      <c r="J25" s="201">
        <v>0</v>
      </c>
      <c r="K25" s="202">
        <v>40</v>
      </c>
      <c r="L25" s="201">
        <v>3.4099860342998967E-7</v>
      </c>
      <c r="M25" s="202">
        <v>40</v>
      </c>
      <c r="N25" s="203">
        <v>2.3477724112657122E-7</v>
      </c>
      <c r="O25">
        <f t="shared" si="0"/>
        <v>0.04</v>
      </c>
      <c r="P25" s="200">
        <f t="shared" si="1"/>
        <v>0</v>
      </c>
    </row>
    <row r="26" spans="1:16" x14ac:dyDescent="0.2">
      <c r="A26" s="121"/>
      <c r="B26" s="194" t="s">
        <v>107</v>
      </c>
      <c r="C26" s="195"/>
      <c r="D26" s="76" t="s">
        <v>108</v>
      </c>
      <c r="E26" s="77"/>
      <c r="F26" s="78"/>
      <c r="G26" s="102">
        <v>56770</v>
      </c>
      <c r="H26" s="201">
        <v>4.1082761045987097E-4</v>
      </c>
      <c r="I26" s="202">
        <v>0</v>
      </c>
      <c r="J26" s="201">
        <v>0</v>
      </c>
      <c r="K26" s="202">
        <v>2413030.29</v>
      </c>
      <c r="L26" s="201">
        <v>2.0570998973106575E-2</v>
      </c>
      <c r="M26" s="202">
        <v>2469800.29</v>
      </c>
      <c r="N26" s="203">
        <v>1.4496322455495137E-2</v>
      </c>
      <c r="O26" s="207">
        <f t="shared" si="0"/>
        <v>2469.8002900000001</v>
      </c>
      <c r="P26" s="200">
        <f t="shared" si="1"/>
        <v>0</v>
      </c>
    </row>
    <row r="27" spans="1:16" x14ac:dyDescent="0.2">
      <c r="A27" s="121"/>
      <c r="B27" s="194" t="s">
        <v>109</v>
      </c>
      <c r="C27" s="195"/>
      <c r="D27" s="204" t="s">
        <v>110</v>
      </c>
      <c r="E27" s="77"/>
      <c r="F27" s="78"/>
      <c r="G27" s="102">
        <v>55233</v>
      </c>
      <c r="H27" s="201">
        <v>3.9970479845922232E-4</v>
      </c>
      <c r="I27" s="202">
        <v>0</v>
      </c>
      <c r="J27" s="201">
        <v>0</v>
      </c>
      <c r="K27" s="202">
        <v>555016.81999999995</v>
      </c>
      <c r="L27" s="201">
        <v>4.7314990125038496E-3</v>
      </c>
      <c r="M27" s="202">
        <v>610249.81999999995</v>
      </c>
      <c r="N27" s="203">
        <v>3.5818192284396673E-3</v>
      </c>
      <c r="O27" s="207">
        <f t="shared" si="0"/>
        <v>610.24982</v>
      </c>
      <c r="P27" s="200">
        <f t="shared" si="1"/>
        <v>0</v>
      </c>
    </row>
    <row r="28" spans="1:16" x14ac:dyDescent="0.2">
      <c r="A28" s="121"/>
      <c r="B28" s="194" t="s">
        <v>111</v>
      </c>
      <c r="C28" s="195"/>
      <c r="D28" s="76" t="s">
        <v>112</v>
      </c>
      <c r="E28" s="77"/>
      <c r="F28" s="78"/>
      <c r="G28" s="102">
        <v>64520</v>
      </c>
      <c r="H28" s="201">
        <v>4.6691205613653118E-4</v>
      </c>
      <c r="I28" s="202">
        <v>0</v>
      </c>
      <c r="J28" s="201">
        <v>0</v>
      </c>
      <c r="K28" s="202">
        <v>1166100.93</v>
      </c>
      <c r="L28" s="201">
        <v>9.9409697147103057E-3</v>
      </c>
      <c r="M28" s="202">
        <v>1230620.93</v>
      </c>
      <c r="N28" s="203">
        <v>7.2230446704503841E-3</v>
      </c>
      <c r="O28" s="207">
        <f t="shared" si="0"/>
        <v>1230.62093</v>
      </c>
      <c r="P28" s="200">
        <f t="shared" si="1"/>
        <v>0</v>
      </c>
    </row>
    <row r="29" spans="1:16" x14ac:dyDescent="0.2">
      <c r="A29" s="121"/>
      <c r="B29" s="194" t="s">
        <v>113</v>
      </c>
      <c r="C29" s="195"/>
      <c r="D29" s="76" t="s">
        <v>114</v>
      </c>
      <c r="E29" s="77"/>
      <c r="F29" s="78"/>
      <c r="G29" s="102">
        <v>0</v>
      </c>
      <c r="H29" s="201">
        <v>0</v>
      </c>
      <c r="I29" s="202">
        <v>0</v>
      </c>
      <c r="J29" s="201">
        <v>0</v>
      </c>
      <c r="K29" s="202">
        <v>20662.599999999999</v>
      </c>
      <c r="L29" s="201">
        <v>1.7614794358081261E-4</v>
      </c>
      <c r="M29" s="202">
        <v>20662.599999999999</v>
      </c>
      <c r="N29" s="203">
        <v>1.2127770556254726E-4</v>
      </c>
      <c r="O29">
        <f t="shared" si="0"/>
        <v>20.662599999999998</v>
      </c>
      <c r="P29" s="200">
        <f t="shared" si="1"/>
        <v>0</v>
      </c>
    </row>
    <row r="30" spans="1:16" x14ac:dyDescent="0.2">
      <c r="A30" s="121"/>
      <c r="B30" s="194" t="s">
        <v>115</v>
      </c>
      <c r="C30" s="195"/>
      <c r="D30" s="204" t="s">
        <v>116</v>
      </c>
      <c r="E30" s="77"/>
      <c r="F30" s="78"/>
      <c r="G30" s="102">
        <v>207125.48963999999</v>
      </c>
      <c r="H30" s="201">
        <v>1.498905583479513E-3</v>
      </c>
      <c r="I30" s="202">
        <v>0</v>
      </c>
      <c r="J30" s="201">
        <v>0</v>
      </c>
      <c r="K30" s="202">
        <v>73798.98</v>
      </c>
      <c r="L30" s="201">
        <v>6.2913372786394363E-4</v>
      </c>
      <c r="M30" s="202">
        <v>280924.46964000002</v>
      </c>
      <c r="N30" s="203">
        <v>1.6488667986756106E-3</v>
      </c>
      <c r="O30" s="207">
        <f t="shared" si="0"/>
        <v>280.92446964000004</v>
      </c>
      <c r="P30" s="200">
        <f t="shared" si="1"/>
        <v>0</v>
      </c>
    </row>
    <row r="31" spans="1:16" ht="12.75" customHeight="1" x14ac:dyDescent="0.2">
      <c r="A31" s="121"/>
      <c r="B31" s="194" t="s">
        <v>117</v>
      </c>
      <c r="C31" s="195"/>
      <c r="D31" s="206" t="s">
        <v>118</v>
      </c>
      <c r="E31" s="206" t="e">
        <v>#N/A</v>
      </c>
      <c r="F31" s="78"/>
      <c r="G31" s="102">
        <v>46647</v>
      </c>
      <c r="H31" s="201">
        <v>3.3757046935215077E-4</v>
      </c>
      <c r="I31" s="202">
        <v>0</v>
      </c>
      <c r="J31" s="201">
        <v>0</v>
      </c>
      <c r="K31" s="202">
        <v>597883.93000000005</v>
      </c>
      <c r="L31" s="201">
        <v>5.0969396285808419E-3</v>
      </c>
      <c r="M31" s="202">
        <v>644530.93000000005</v>
      </c>
      <c r="N31" s="203">
        <v>3.7830298391535793E-3</v>
      </c>
      <c r="O31">
        <f t="shared" si="0"/>
        <v>644.53093000000001</v>
      </c>
      <c r="P31" s="200">
        <f t="shared" si="1"/>
        <v>0</v>
      </c>
    </row>
    <row r="32" spans="1:16" x14ac:dyDescent="0.2">
      <c r="A32" s="121"/>
      <c r="B32" s="194" t="s">
        <v>119</v>
      </c>
      <c r="C32" s="195"/>
      <c r="D32" s="204" t="s">
        <v>120</v>
      </c>
      <c r="E32" s="77"/>
      <c r="F32" s="78"/>
      <c r="G32" s="102">
        <v>664.61300000000006</v>
      </c>
      <c r="H32" s="201">
        <v>4.8096066702583445E-6</v>
      </c>
      <c r="I32" s="202">
        <v>0</v>
      </c>
      <c r="J32" s="201">
        <v>0</v>
      </c>
      <c r="K32" s="202">
        <v>651386.74</v>
      </c>
      <c r="L32" s="201">
        <v>5.5530492158203451E-3</v>
      </c>
      <c r="M32" s="202">
        <v>652051.353</v>
      </c>
      <c r="N32" s="203">
        <v>3.8271704432547003E-3</v>
      </c>
      <c r="O32" s="207">
        <f t="shared" si="0"/>
        <v>652.05135299999995</v>
      </c>
      <c r="P32" s="200">
        <f t="shared" si="1"/>
        <v>0</v>
      </c>
    </row>
    <row r="33" spans="1:16" ht="12.75" customHeight="1" x14ac:dyDescent="0.2">
      <c r="A33" s="121"/>
      <c r="B33" s="194" t="s">
        <v>121</v>
      </c>
      <c r="C33" s="195"/>
      <c r="D33" s="206" t="s">
        <v>122</v>
      </c>
      <c r="E33" s="206" t="e">
        <v>#N/A</v>
      </c>
      <c r="F33" s="78"/>
      <c r="G33" s="102">
        <v>0</v>
      </c>
      <c r="H33" s="201">
        <v>0</v>
      </c>
      <c r="I33" s="202">
        <v>-664.61300000000006</v>
      </c>
      <c r="J33" s="201">
        <v>7.8086187113373418E-6</v>
      </c>
      <c r="K33" s="202">
        <v>319251.56</v>
      </c>
      <c r="L33" s="201">
        <v>2.7216084025711391E-3</v>
      </c>
      <c r="M33" s="202">
        <v>318586.94699999999</v>
      </c>
      <c r="N33" s="203">
        <v>1.869924111889929E-3</v>
      </c>
      <c r="O33">
        <f t="shared" si="0"/>
        <v>318.58694700000001</v>
      </c>
      <c r="P33" s="200">
        <f t="shared" si="1"/>
        <v>0</v>
      </c>
    </row>
    <row r="34" spans="1:16" x14ac:dyDescent="0.2">
      <c r="A34" s="121"/>
      <c r="B34" s="194" t="s">
        <v>123</v>
      </c>
      <c r="C34" s="195"/>
      <c r="D34" s="76" t="s">
        <v>124</v>
      </c>
      <c r="E34" s="77"/>
      <c r="F34" s="78"/>
      <c r="G34" s="102">
        <v>124466.59882000001</v>
      </c>
      <c r="H34" s="201">
        <v>9.0072776775212255E-4</v>
      </c>
      <c r="I34" s="202">
        <v>-41580.982530000001</v>
      </c>
      <c r="J34" s="201">
        <v>-4.8854000481415372E-4</v>
      </c>
      <c r="K34" s="202">
        <v>464197.72</v>
      </c>
      <c r="L34" s="201">
        <v>3.9572693558846354E-3</v>
      </c>
      <c r="M34" s="202">
        <v>547083.33629000001</v>
      </c>
      <c r="N34" s="203">
        <v>3.2110679090121596E-3</v>
      </c>
      <c r="O34" s="207">
        <f t="shared" si="0"/>
        <v>547.08333629000003</v>
      </c>
      <c r="P34" s="200">
        <f t="shared" si="1"/>
        <v>0</v>
      </c>
    </row>
    <row r="35" spans="1:16" x14ac:dyDescent="0.2">
      <c r="A35" s="121"/>
      <c r="B35" s="194" t="s">
        <v>125</v>
      </c>
      <c r="C35" s="195"/>
      <c r="D35" s="76" t="s">
        <v>126</v>
      </c>
      <c r="E35" s="77"/>
      <c r="F35" s="78"/>
      <c r="G35" s="102">
        <v>22112965.504050002</v>
      </c>
      <c r="H35" s="201">
        <v>0.16002495645958109</v>
      </c>
      <c r="I35" s="202"/>
      <c r="J35" s="201">
        <v>0</v>
      </c>
      <c r="K35" s="202">
        <v>15847.26</v>
      </c>
      <c r="L35" s="201">
        <v>1.3509733820479846E-4</v>
      </c>
      <c r="M35" s="202">
        <v>22128812.764050003</v>
      </c>
      <c r="N35" s="203">
        <v>0.12988354025375287</v>
      </c>
      <c r="O35" s="207">
        <f t="shared" si="0"/>
        <v>22128.812764050002</v>
      </c>
      <c r="P35" s="200">
        <f t="shared" si="1"/>
        <v>0</v>
      </c>
    </row>
    <row r="36" spans="1:16" x14ac:dyDescent="0.2">
      <c r="A36" s="121"/>
      <c r="B36" s="194" t="s">
        <v>127</v>
      </c>
      <c r="C36" s="195"/>
      <c r="D36" s="76" t="s">
        <v>128</v>
      </c>
      <c r="E36" s="77"/>
      <c r="F36" s="78"/>
      <c r="G36" s="102">
        <v>11016403.172040001</v>
      </c>
      <c r="H36" s="201">
        <v>7.9722434226382533E-2</v>
      </c>
      <c r="I36" s="202"/>
      <c r="J36" s="201">
        <v>0</v>
      </c>
      <c r="K36" s="202">
        <v>130.66999999999999</v>
      </c>
      <c r="L36" s="201">
        <v>1.1139571877549186E-6</v>
      </c>
      <c r="M36" s="202">
        <v>11016533.84204</v>
      </c>
      <c r="N36" s="203">
        <v>6.4660785555291422E-2</v>
      </c>
      <c r="O36" s="207">
        <f t="shared" si="0"/>
        <v>11016.53384204</v>
      </c>
      <c r="P36" s="200">
        <f t="shared" si="1"/>
        <v>0</v>
      </c>
    </row>
    <row r="37" spans="1:16" x14ac:dyDescent="0.2">
      <c r="A37" s="121"/>
      <c r="B37" s="205">
        <v>3213</v>
      </c>
      <c r="C37" s="195"/>
      <c r="D37" s="204" t="s">
        <v>129</v>
      </c>
      <c r="E37" s="77"/>
      <c r="F37" s="78"/>
      <c r="G37" s="102">
        <v>0</v>
      </c>
      <c r="H37" s="201">
        <v>0</v>
      </c>
      <c r="I37" s="202"/>
      <c r="J37" s="201">
        <v>0</v>
      </c>
      <c r="K37" s="202">
        <v>158.99</v>
      </c>
      <c r="L37" s="201">
        <v>1.3553841989833515E-6</v>
      </c>
      <c r="M37" s="202">
        <v>158.99</v>
      </c>
      <c r="N37" s="203">
        <v>9.3318083916783902E-7</v>
      </c>
      <c r="O37" s="207">
        <f t="shared" si="0"/>
        <v>0.15899000000000002</v>
      </c>
      <c r="P37" s="200">
        <f t="shared" si="1"/>
        <v>0</v>
      </c>
    </row>
    <row r="38" spans="1:16" x14ac:dyDescent="0.2">
      <c r="A38" s="121"/>
      <c r="B38" s="205">
        <v>3214</v>
      </c>
      <c r="C38" s="195"/>
      <c r="D38" s="204" t="s">
        <v>130</v>
      </c>
      <c r="E38" s="77"/>
      <c r="F38" s="78"/>
      <c r="G38" s="102">
        <v>0</v>
      </c>
      <c r="H38" s="201">
        <v>0</v>
      </c>
      <c r="I38" s="202"/>
      <c r="J38" s="201">
        <v>0</v>
      </c>
      <c r="K38" s="202">
        <v>15</v>
      </c>
      <c r="L38" s="201">
        <v>1.2787447628624613E-7</v>
      </c>
      <c r="M38" s="202">
        <v>15</v>
      </c>
      <c r="N38" s="203">
        <v>8.8041465422464201E-8</v>
      </c>
      <c r="O38" s="207">
        <f t="shared" si="0"/>
        <v>1.4999999999999999E-2</v>
      </c>
      <c r="P38" s="200">
        <f t="shared" si="1"/>
        <v>0</v>
      </c>
    </row>
    <row r="39" spans="1:16" x14ac:dyDescent="0.2">
      <c r="A39" s="121"/>
      <c r="B39" s="194" t="s">
        <v>131</v>
      </c>
      <c r="C39" s="195"/>
      <c r="D39" s="76" t="s">
        <v>132</v>
      </c>
      <c r="E39" s="77"/>
      <c r="F39" s="78"/>
      <c r="G39" s="102">
        <v>181764</v>
      </c>
      <c r="H39" s="201">
        <v>1.3153720237383828E-3</v>
      </c>
      <c r="I39" s="202"/>
      <c r="J39" s="201">
        <v>0</v>
      </c>
      <c r="K39" s="202">
        <v>0</v>
      </c>
      <c r="L39" s="201">
        <v>0</v>
      </c>
      <c r="M39" s="202">
        <v>181764</v>
      </c>
      <c r="N39" s="203">
        <v>1.0668512614032523E-3</v>
      </c>
      <c r="O39" s="207">
        <f t="shared" si="0"/>
        <v>181.76400000000001</v>
      </c>
      <c r="P39" s="200">
        <f t="shared" si="1"/>
        <v>0</v>
      </c>
    </row>
    <row r="40" spans="1:16" x14ac:dyDescent="0.2">
      <c r="A40" s="121"/>
      <c r="B40" s="194" t="s">
        <v>133</v>
      </c>
      <c r="C40" s="195"/>
      <c r="D40" s="76" t="s">
        <v>134</v>
      </c>
      <c r="E40" s="77"/>
      <c r="F40" s="78"/>
      <c r="G40" s="102">
        <v>0</v>
      </c>
      <c r="H40" s="201">
        <v>0</v>
      </c>
      <c r="I40" s="202"/>
      <c r="J40" s="201">
        <v>0</v>
      </c>
      <c r="K40" s="202">
        <v>736.78</v>
      </c>
      <c r="L40" s="201">
        <v>6.2810237758786951E-6</v>
      </c>
      <c r="M40" s="202">
        <v>736.78</v>
      </c>
      <c r="N40" s="203">
        <v>4.3244793929308787E-6</v>
      </c>
      <c r="O40" s="207">
        <f t="shared" si="0"/>
        <v>0.73677999999999999</v>
      </c>
      <c r="P40" s="200">
        <f t="shared" ref="P40:P71" si="2">G40+I40+K40-M40</f>
        <v>0</v>
      </c>
    </row>
    <row r="41" spans="1:16" x14ac:dyDescent="0.2">
      <c r="A41" s="121"/>
      <c r="B41" s="194" t="s">
        <v>135</v>
      </c>
      <c r="C41" s="195"/>
      <c r="D41" s="76" t="s">
        <v>28</v>
      </c>
      <c r="E41" s="77"/>
      <c r="F41" s="78"/>
      <c r="G41" s="102">
        <v>10828</v>
      </c>
      <c r="H41" s="201">
        <v>7.8359016488629255E-5</v>
      </c>
      <c r="I41" s="202"/>
      <c r="J41" s="201">
        <v>0</v>
      </c>
      <c r="K41" s="202">
        <v>3898226.36</v>
      </c>
      <c r="L41" s="201">
        <v>3.3232243615349308E-2</v>
      </c>
      <c r="M41" s="202">
        <v>3909054.36</v>
      </c>
      <c r="N41" s="203">
        <v>2.2943924951364866E-2</v>
      </c>
      <c r="O41" s="207">
        <f t="shared" si="0"/>
        <v>3909.0543600000001</v>
      </c>
      <c r="P41" s="200">
        <f t="shared" si="2"/>
        <v>0</v>
      </c>
    </row>
    <row r="42" spans="1:16" x14ac:dyDescent="0.2">
      <c r="A42" s="121"/>
      <c r="B42" s="194" t="s">
        <v>136</v>
      </c>
      <c r="C42" s="195"/>
      <c r="D42" s="76" t="s">
        <v>137</v>
      </c>
      <c r="E42" s="77"/>
      <c r="F42" s="78"/>
      <c r="G42" s="102">
        <v>0</v>
      </c>
      <c r="H42" s="201">
        <v>0</v>
      </c>
      <c r="I42" s="208"/>
      <c r="J42" s="209">
        <v>0</v>
      </c>
      <c r="K42" s="202">
        <v>52773.71</v>
      </c>
      <c r="L42" s="201">
        <v>4.49894035195482E-4</v>
      </c>
      <c r="M42" s="202">
        <v>52773.71</v>
      </c>
      <c r="N42" s="203">
        <v>3.0975165094534356E-4</v>
      </c>
      <c r="O42" s="207">
        <f t="shared" si="0"/>
        <v>52.773710000000001</v>
      </c>
      <c r="P42" s="200">
        <f t="shared" si="2"/>
        <v>0</v>
      </c>
    </row>
    <row r="43" spans="1:16" ht="12.75" customHeight="1" x14ac:dyDescent="0.2">
      <c r="A43" s="121"/>
      <c r="B43" s="194" t="s">
        <v>138</v>
      </c>
      <c r="C43" s="195"/>
      <c r="D43" s="206" t="s">
        <v>139</v>
      </c>
      <c r="E43" s="206" t="e">
        <v>#N/A</v>
      </c>
      <c r="F43" s="78"/>
      <c r="G43" s="102">
        <v>349951.80209000007</v>
      </c>
      <c r="H43" s="201">
        <v>2.5324971398407682E-3</v>
      </c>
      <c r="I43" s="202"/>
      <c r="J43" s="201">
        <v>0</v>
      </c>
      <c r="K43" s="202">
        <v>0</v>
      </c>
      <c r="L43" s="201">
        <v>0</v>
      </c>
      <c r="M43" s="202">
        <v>349951.80209000007</v>
      </c>
      <c r="N43" s="203">
        <v>2.0540179655490517E-3</v>
      </c>
      <c r="O43" s="207">
        <f t="shared" si="0"/>
        <v>349.95180209000006</v>
      </c>
      <c r="P43" s="200">
        <f t="shared" si="2"/>
        <v>0</v>
      </c>
    </row>
    <row r="44" spans="1:16" x14ac:dyDescent="0.2">
      <c r="A44" s="121"/>
      <c r="B44" s="194" t="s">
        <v>140</v>
      </c>
      <c r="C44" s="195"/>
      <c r="D44" s="76" t="s">
        <v>141</v>
      </c>
      <c r="E44" s="77"/>
      <c r="F44" s="78"/>
      <c r="G44" s="102">
        <v>383866.81891000003</v>
      </c>
      <c r="H44" s="201">
        <v>2.7779300325458398E-3</v>
      </c>
      <c r="I44" s="202"/>
      <c r="J44" s="201">
        <v>0</v>
      </c>
      <c r="K44" s="202">
        <v>0</v>
      </c>
      <c r="L44" s="201">
        <v>0</v>
      </c>
      <c r="M44" s="202">
        <v>383866.81891000003</v>
      </c>
      <c r="N44" s="203">
        <v>2.253079817593073E-3</v>
      </c>
      <c r="O44" s="207">
        <f t="shared" si="0"/>
        <v>383.86681891000001</v>
      </c>
      <c r="P44" s="200">
        <f t="shared" si="2"/>
        <v>0</v>
      </c>
    </row>
    <row r="45" spans="1:16" x14ac:dyDescent="0.2">
      <c r="A45" s="121"/>
      <c r="B45" s="194" t="s">
        <v>142</v>
      </c>
      <c r="C45" s="195"/>
      <c r="D45" s="76" t="s">
        <v>143</v>
      </c>
      <c r="E45" s="77"/>
      <c r="F45" s="78"/>
      <c r="G45" s="102">
        <v>15945.36231</v>
      </c>
      <c r="H45" s="201">
        <v>1.1539184597030453E-4</v>
      </c>
      <c r="I45" s="202"/>
      <c r="J45" s="201">
        <v>0</v>
      </c>
      <c r="K45" s="202">
        <v>34647.769999999997</v>
      </c>
      <c r="L45" s="201">
        <v>2.953710295490873E-4</v>
      </c>
      <c r="M45" s="202">
        <v>50593.132310000001</v>
      </c>
      <c r="N45" s="203">
        <v>2.9695290059233477E-4</v>
      </c>
      <c r="O45" s="207">
        <f t="shared" si="0"/>
        <v>50.593132310000001</v>
      </c>
      <c r="P45" s="200">
        <f t="shared" si="2"/>
        <v>0</v>
      </c>
    </row>
    <row r="46" spans="1:16" x14ac:dyDescent="0.2">
      <c r="A46" s="121"/>
      <c r="B46" s="194" t="s">
        <v>144</v>
      </c>
      <c r="C46" s="195"/>
      <c r="D46" s="76" t="s">
        <v>145</v>
      </c>
      <c r="E46" s="77"/>
      <c r="F46" s="78"/>
      <c r="G46" s="102">
        <v>0</v>
      </c>
      <c r="H46" s="201">
        <v>0</v>
      </c>
      <c r="I46" s="202"/>
      <c r="J46" s="201">
        <v>0</v>
      </c>
      <c r="K46" s="202">
        <v>0</v>
      </c>
      <c r="L46" s="201">
        <v>0</v>
      </c>
      <c r="M46" s="202">
        <v>0</v>
      </c>
      <c r="N46" s="203">
        <v>0</v>
      </c>
      <c r="O46">
        <f t="shared" si="0"/>
        <v>0</v>
      </c>
      <c r="P46" s="200">
        <f t="shared" si="2"/>
        <v>0</v>
      </c>
    </row>
    <row r="47" spans="1:16" x14ac:dyDescent="0.2">
      <c r="A47" s="121"/>
      <c r="B47" s="194" t="s">
        <v>146</v>
      </c>
      <c r="C47" s="195"/>
      <c r="D47" s="76" t="s">
        <v>147</v>
      </c>
      <c r="E47" s="77"/>
      <c r="F47" s="78"/>
      <c r="G47" s="102">
        <v>11806.36025</v>
      </c>
      <c r="H47" s="201">
        <v>8.5439118720026505E-5</v>
      </c>
      <c r="I47" s="202"/>
      <c r="J47" s="201">
        <v>0</v>
      </c>
      <c r="K47" s="202">
        <v>7087.07</v>
      </c>
      <c r="L47" s="201">
        <v>6.0417024310264421E-5</v>
      </c>
      <c r="M47" s="202">
        <v>18893.430249999998</v>
      </c>
      <c r="N47" s="203">
        <v>1.108936857378076E-4</v>
      </c>
      <c r="O47">
        <f t="shared" si="0"/>
        <v>18.893430249999998</v>
      </c>
      <c r="P47" s="200">
        <f t="shared" si="2"/>
        <v>0</v>
      </c>
    </row>
    <row r="48" spans="1:16" x14ac:dyDescent="0.2">
      <c r="A48" s="121"/>
      <c r="B48" s="205">
        <v>3292</v>
      </c>
      <c r="C48" s="195"/>
      <c r="D48" s="204" t="s">
        <v>148</v>
      </c>
      <c r="E48" s="77"/>
      <c r="F48" s="78"/>
      <c r="G48" s="102">
        <v>12789.23</v>
      </c>
      <c r="H48" s="201">
        <v>9.2551854862104907E-5</v>
      </c>
      <c r="I48" s="202">
        <v>-1347</v>
      </c>
      <c r="J48" s="201">
        <v>-1.5826066303505045E-5</v>
      </c>
      <c r="K48" s="202">
        <v>1930.22</v>
      </c>
      <c r="L48" s="201">
        <v>1.6455058107815869E-5</v>
      </c>
      <c r="M48" s="202">
        <v>13372.45</v>
      </c>
      <c r="N48" s="203">
        <v>7.8488672952575417E-5</v>
      </c>
      <c r="O48">
        <f t="shared" si="0"/>
        <v>13.372450000000001</v>
      </c>
      <c r="P48" s="200">
        <f t="shared" si="2"/>
        <v>0</v>
      </c>
    </row>
    <row r="49" spans="1:16" x14ac:dyDescent="0.2">
      <c r="A49" s="121"/>
      <c r="B49" s="205">
        <v>3293</v>
      </c>
      <c r="C49" s="195"/>
      <c r="D49" s="204" t="s">
        <v>149</v>
      </c>
      <c r="E49" s="77"/>
      <c r="F49" s="78"/>
      <c r="G49" s="102">
        <v>22034.391</v>
      </c>
      <c r="H49" s="201">
        <v>1.594563361364891E-4</v>
      </c>
      <c r="I49" s="202">
        <v>-5282.9840000000004</v>
      </c>
      <c r="J49" s="201">
        <v>-6.2070419498408538E-5</v>
      </c>
      <c r="K49" s="202">
        <v>1304.1099999999999</v>
      </c>
      <c r="L49" s="201">
        <v>1.1117492217977098E-5</v>
      </c>
      <c r="M49" s="202">
        <v>18055.517</v>
      </c>
      <c r="N49" s="203">
        <v>1.0597561170934765E-4</v>
      </c>
      <c r="O49">
        <f t="shared" si="0"/>
        <v>18.055516999999998</v>
      </c>
      <c r="P49" s="200">
        <f t="shared" si="2"/>
        <v>0</v>
      </c>
    </row>
    <row r="50" spans="1:16" x14ac:dyDescent="0.2">
      <c r="A50" s="121"/>
      <c r="B50" s="194" t="s">
        <v>150</v>
      </c>
      <c r="C50" s="195"/>
      <c r="D50" s="76" t="s">
        <v>151</v>
      </c>
      <c r="E50" s="77"/>
      <c r="F50" s="78"/>
      <c r="G50" s="102">
        <v>84389553.517079994</v>
      </c>
      <c r="H50" s="201">
        <v>0.61070210708468153</v>
      </c>
      <c r="I50" s="202">
        <v>-82331609.330550015</v>
      </c>
      <c r="J50" s="201">
        <v>-0.96732405949484723</v>
      </c>
      <c r="K50" s="202">
        <v>3109584</v>
      </c>
      <c r="L50" s="201">
        <v>2.6509095031206027E-2</v>
      </c>
      <c r="M50" s="202">
        <v>5167528.1865299791</v>
      </c>
      <c r="N50" s="203">
        <v>3.0330450276932555E-2</v>
      </c>
      <c r="O50">
        <f t="shared" si="0"/>
        <v>5167.5281865299794</v>
      </c>
      <c r="P50" s="200">
        <f t="shared" si="2"/>
        <v>0</v>
      </c>
    </row>
    <row r="51" spans="1:16" x14ac:dyDescent="0.2">
      <c r="A51" s="88"/>
      <c r="B51" s="210"/>
      <c r="C51" s="89"/>
      <c r="D51" s="89" t="s">
        <v>152</v>
      </c>
      <c r="E51" s="90"/>
      <c r="F51" s="91"/>
      <c r="G51" s="211">
        <v>193787.48069999999</v>
      </c>
      <c r="H51" s="212">
        <v>1.4023823785981918E-3</v>
      </c>
      <c r="I51" s="213">
        <v>0</v>
      </c>
      <c r="J51" s="212">
        <v>0</v>
      </c>
      <c r="K51" s="213"/>
      <c r="L51" s="212" t="s">
        <v>15</v>
      </c>
      <c r="M51" s="213">
        <v>193787.48069999999</v>
      </c>
      <c r="N51" s="214">
        <v>1.1374222520903665E-3</v>
      </c>
      <c r="P51" s="200">
        <f t="shared" si="2"/>
        <v>0</v>
      </c>
    </row>
    <row r="52" spans="1:16" x14ac:dyDescent="0.2">
      <c r="A52" s="121"/>
      <c r="B52" s="194" t="s">
        <v>153</v>
      </c>
      <c r="C52" s="195"/>
      <c r="D52" s="76" t="s">
        <v>154</v>
      </c>
      <c r="E52" s="77"/>
      <c r="F52" s="78"/>
      <c r="G52" s="102">
        <v>156585.9</v>
      </c>
      <c r="H52" s="201">
        <v>1.1331656002943158E-3</v>
      </c>
      <c r="I52" s="202">
        <v>0</v>
      </c>
      <c r="J52" s="201">
        <v>0</v>
      </c>
      <c r="K52" s="202"/>
      <c r="L52" s="201" t="s">
        <v>15</v>
      </c>
      <c r="M52" s="202">
        <v>156585.9</v>
      </c>
      <c r="N52" s="203">
        <v>9.1907014003302914E-4</v>
      </c>
      <c r="O52">
        <f>M52/1000</f>
        <v>156.58589999999998</v>
      </c>
      <c r="P52" s="200">
        <f t="shared" si="2"/>
        <v>0</v>
      </c>
    </row>
    <row r="53" spans="1:16" x14ac:dyDescent="0.2">
      <c r="A53" s="121"/>
      <c r="B53" s="194" t="s">
        <v>155</v>
      </c>
      <c r="C53" s="195"/>
      <c r="D53" s="76" t="s">
        <v>156</v>
      </c>
      <c r="E53" s="77"/>
      <c r="F53" s="78"/>
      <c r="G53" s="102">
        <v>37201.580699999999</v>
      </c>
      <c r="H53" s="215">
        <v>2.6921677830387623E-4</v>
      </c>
      <c r="I53" s="216">
        <v>0</v>
      </c>
      <c r="J53" s="217">
        <v>0</v>
      </c>
      <c r="K53" s="216"/>
      <c r="L53" s="217" t="s">
        <v>15</v>
      </c>
      <c r="M53" s="202">
        <v>37201.580699999999</v>
      </c>
      <c r="N53" s="203">
        <v>2.1835211205733745E-4</v>
      </c>
      <c r="O53">
        <f>M53/1000</f>
        <v>37.201580700000001</v>
      </c>
      <c r="P53" s="200">
        <f t="shared" si="2"/>
        <v>0</v>
      </c>
    </row>
    <row r="54" spans="1:16" x14ac:dyDescent="0.2">
      <c r="A54" s="88"/>
      <c r="B54" s="210"/>
      <c r="C54" s="89"/>
      <c r="D54" s="89" t="s">
        <v>157</v>
      </c>
      <c r="E54" s="90"/>
      <c r="F54" s="91"/>
      <c r="G54" s="211">
        <v>3212884.6523899999</v>
      </c>
      <c r="H54" s="212">
        <v>2.3250690935786099E-2</v>
      </c>
      <c r="I54" s="213">
        <v>-71943.353749999995</v>
      </c>
      <c r="J54" s="212">
        <v>-8.4527118525910784E-4</v>
      </c>
      <c r="K54" s="213">
        <v>2170604.14</v>
      </c>
      <c r="L54" s="212" t="s">
        <v>15</v>
      </c>
      <c r="M54" s="213">
        <v>5311545.4386400003</v>
      </c>
      <c r="N54" s="214">
        <v>3.1175749605058069E-2</v>
      </c>
      <c r="P54" s="200">
        <f t="shared" si="2"/>
        <v>0</v>
      </c>
    </row>
    <row r="55" spans="1:16" x14ac:dyDescent="0.2">
      <c r="A55" s="160"/>
      <c r="B55" s="218" t="s">
        <v>158</v>
      </c>
      <c r="C55" s="131"/>
      <c r="D55" s="132" t="s">
        <v>159</v>
      </c>
      <c r="E55" s="161"/>
      <c r="F55" s="133"/>
      <c r="G55" s="134">
        <v>829661.75162999996</v>
      </c>
      <c r="H55" s="196">
        <v>6.0040154115219976E-3</v>
      </c>
      <c r="I55" s="197"/>
      <c r="J55" s="196">
        <v>0</v>
      </c>
      <c r="K55" s="197"/>
      <c r="L55" s="196" t="s">
        <v>15</v>
      </c>
      <c r="M55" s="197">
        <v>829661.75162999996</v>
      </c>
      <c r="N55" s="198">
        <v>4.8696424278982485E-3</v>
      </c>
      <c r="O55">
        <f>M55/1000</f>
        <v>829.66175162999991</v>
      </c>
      <c r="P55" s="200">
        <f t="shared" si="2"/>
        <v>0</v>
      </c>
    </row>
    <row r="56" spans="1:16" x14ac:dyDescent="0.2">
      <c r="A56" s="121"/>
      <c r="B56" s="194" t="s">
        <v>160</v>
      </c>
      <c r="C56" s="195"/>
      <c r="D56" s="76" t="s">
        <v>161</v>
      </c>
      <c r="E56" s="77"/>
      <c r="F56" s="78"/>
      <c r="G56" s="102">
        <v>2074082.4433900001</v>
      </c>
      <c r="H56" s="201">
        <v>1.5009517951641436E-2</v>
      </c>
      <c r="I56" s="202">
        <v>-46065.892</v>
      </c>
      <c r="J56" s="201">
        <v>-5.4123374990505018E-4</v>
      </c>
      <c r="K56" s="202"/>
      <c r="L56" s="201" t="s">
        <v>15</v>
      </c>
      <c r="M56" s="202">
        <v>2028016.5513900002</v>
      </c>
      <c r="N56" s="203">
        <v>1.1903303272359186E-2</v>
      </c>
      <c r="O56">
        <f>M56/1000</f>
        <v>2028.0165513900001</v>
      </c>
      <c r="P56" s="200">
        <f t="shared" si="2"/>
        <v>0</v>
      </c>
    </row>
    <row r="57" spans="1:16" ht="12.75" customHeight="1" x14ac:dyDescent="0.2">
      <c r="A57" s="121"/>
      <c r="B57" s="194" t="s">
        <v>162</v>
      </c>
      <c r="C57" s="195"/>
      <c r="D57" s="206" t="s">
        <v>163</v>
      </c>
      <c r="E57" s="206" t="e">
        <v>#N/A</v>
      </c>
      <c r="F57" s="78"/>
      <c r="G57" s="219">
        <v>309140.45737000002</v>
      </c>
      <c r="H57" s="215">
        <v>2.2371575726226655E-3</v>
      </c>
      <c r="I57" s="216">
        <v>-25877.461749999999</v>
      </c>
      <c r="J57" s="217">
        <v>3.0403743535405766E-4</v>
      </c>
      <c r="K57" s="216">
        <v>2170604.14</v>
      </c>
      <c r="L57" s="217" t="s">
        <v>15</v>
      </c>
      <c r="M57" s="202">
        <v>2453867.1356200003</v>
      </c>
      <c r="N57" s="203">
        <v>1.4402803904800636E-2</v>
      </c>
      <c r="O57">
        <f>M57/1000</f>
        <v>2453.8671356200002</v>
      </c>
      <c r="P57" s="200">
        <f t="shared" si="2"/>
        <v>0</v>
      </c>
    </row>
    <row r="58" spans="1:16" x14ac:dyDescent="0.2">
      <c r="A58" s="88"/>
      <c r="B58" s="210"/>
      <c r="C58" s="89"/>
      <c r="D58" s="89" t="s">
        <v>164</v>
      </c>
      <c r="E58" s="90"/>
      <c r="F58" s="91"/>
      <c r="G58" s="211">
        <v>11673.683000000001</v>
      </c>
      <c r="H58" s="212">
        <v>8.4478972910974426E-5</v>
      </c>
      <c r="I58" s="213">
        <v>-2538.2179999999998</v>
      </c>
      <c r="J58" s="212">
        <v>-2.9821831002783941E-5</v>
      </c>
      <c r="K58" s="213"/>
      <c r="L58" s="212" t="s">
        <v>15</v>
      </c>
      <c r="M58" s="213">
        <v>9135.4650000000001</v>
      </c>
      <c r="N58" s="214">
        <v>5.36199817277088E-5</v>
      </c>
      <c r="P58" s="200">
        <f t="shared" si="2"/>
        <v>0</v>
      </c>
    </row>
    <row r="59" spans="1:16" x14ac:dyDescent="0.2">
      <c r="A59" s="162"/>
      <c r="B59" s="220" t="s">
        <v>165</v>
      </c>
      <c r="C59" s="138"/>
      <c r="D59" s="139" t="s">
        <v>166</v>
      </c>
      <c r="E59" s="163"/>
      <c r="F59" s="140"/>
      <c r="G59" s="141">
        <v>11673.683000000001</v>
      </c>
      <c r="H59" s="221">
        <v>8.4478972910974426E-5</v>
      </c>
      <c r="I59" s="222">
        <v>-2538.2179999999998</v>
      </c>
      <c r="J59" s="221">
        <v>-2.9821831002783941E-5</v>
      </c>
      <c r="K59" s="222"/>
      <c r="L59" s="221" t="s">
        <v>15</v>
      </c>
      <c r="M59" s="222">
        <v>9135.4650000000001</v>
      </c>
      <c r="N59" s="223">
        <v>5.36199817277088E-5</v>
      </c>
      <c r="O59">
        <f>M59/1000</f>
        <v>9.1354649999999999</v>
      </c>
      <c r="P59" s="200">
        <f t="shared" si="2"/>
        <v>0</v>
      </c>
    </row>
    <row r="60" spans="1:16" x14ac:dyDescent="0.2">
      <c r="A60" s="162"/>
      <c r="B60" s="224"/>
      <c r="C60" s="139"/>
      <c r="D60" s="225" t="s">
        <v>167</v>
      </c>
      <c r="E60" s="163"/>
      <c r="F60" s="140"/>
      <c r="G60" s="226"/>
      <c r="H60" s="227"/>
      <c r="I60" s="228"/>
      <c r="J60" s="227"/>
      <c r="K60" s="228"/>
      <c r="L60" s="227"/>
      <c r="M60" s="228"/>
      <c r="N60" s="229"/>
      <c r="O60">
        <f>M60/1000</f>
        <v>0</v>
      </c>
      <c r="P60" s="200">
        <f t="shared" si="2"/>
        <v>0</v>
      </c>
    </row>
    <row r="61" spans="1:16" ht="12.75" customHeight="1" x14ac:dyDescent="0.2">
      <c r="A61" s="162"/>
      <c r="B61" s="220" t="s">
        <v>168</v>
      </c>
      <c r="C61" s="138"/>
      <c r="D61" s="510" t="s">
        <v>169</v>
      </c>
      <c r="E61" s="510"/>
      <c r="F61" s="140"/>
      <c r="G61" s="141"/>
      <c r="H61" s="221"/>
      <c r="I61" s="222"/>
      <c r="J61" s="221"/>
      <c r="K61" s="222"/>
      <c r="L61" s="221"/>
      <c r="M61" s="222"/>
      <c r="N61" s="223"/>
      <c r="O61">
        <f>M61/1000</f>
        <v>0</v>
      </c>
      <c r="P61" s="200">
        <f t="shared" si="2"/>
        <v>0</v>
      </c>
    </row>
    <row r="62" spans="1:16" x14ac:dyDescent="0.2">
      <c r="A62" s="88"/>
      <c r="B62" s="210"/>
      <c r="C62" s="89"/>
      <c r="D62" s="89" t="s">
        <v>170</v>
      </c>
      <c r="E62" s="90"/>
      <c r="F62" s="91"/>
      <c r="G62" s="211">
        <v>10321410.98309</v>
      </c>
      <c r="H62" s="212">
        <v>7.4692982398399374E-2</v>
      </c>
      <c r="I62" s="213">
        <v>-279095.08600000001</v>
      </c>
      <c r="J62" s="212">
        <v>3.279122001498473E-3</v>
      </c>
      <c r="K62" s="213">
        <v>150051.43</v>
      </c>
      <c r="L62" s="212" t="s">
        <v>15</v>
      </c>
      <c r="M62" s="213">
        <v>10192367.327090001</v>
      </c>
      <c r="N62" s="214">
        <v>5.9823397040069878E-2</v>
      </c>
      <c r="P62" s="200">
        <f t="shared" si="2"/>
        <v>0</v>
      </c>
    </row>
    <row r="63" spans="1:16" ht="13.5" customHeight="1" thickBot="1" x14ac:dyDescent="0.25">
      <c r="A63" s="165"/>
      <c r="B63" s="230" t="s">
        <v>171</v>
      </c>
      <c r="C63" s="146"/>
      <c r="D63" s="231" t="s">
        <v>172</v>
      </c>
      <c r="E63" s="231" t="e">
        <v>#N/A</v>
      </c>
      <c r="F63" s="148"/>
      <c r="G63" s="149">
        <v>10321410.98309</v>
      </c>
      <c r="H63" s="232">
        <v>7.4692982398399374E-2</v>
      </c>
      <c r="I63" s="233">
        <v>-279095.08600000001</v>
      </c>
      <c r="J63" s="232">
        <v>3.279122001498473E-3</v>
      </c>
      <c r="K63" s="233">
        <v>150051.43</v>
      </c>
      <c r="L63" s="232" t="s">
        <v>15</v>
      </c>
      <c r="M63" s="233">
        <v>10192367.327090001</v>
      </c>
      <c r="N63" s="234">
        <v>5.9823397040069878E-2</v>
      </c>
      <c r="O63">
        <f>M63/1000</f>
        <v>10192.36732709</v>
      </c>
      <c r="P63" s="200">
        <f t="shared" si="2"/>
        <v>0</v>
      </c>
    </row>
    <row r="64" spans="1:16" ht="13.5" thickBot="1" x14ac:dyDescent="0.25">
      <c r="A64" s="235"/>
      <c r="B64" s="236" t="s">
        <v>173</v>
      </c>
      <c r="C64" s="237"/>
      <c r="D64" s="237"/>
      <c r="E64" s="238"/>
      <c r="F64" s="239"/>
      <c r="G64" s="240">
        <v>148419.78667</v>
      </c>
      <c r="H64" s="241">
        <v>1.0740698661722726E-3</v>
      </c>
      <c r="I64" s="242">
        <v>0</v>
      </c>
      <c r="J64" s="241">
        <v>0</v>
      </c>
      <c r="K64" s="242">
        <v>1704570.87</v>
      </c>
      <c r="L64" s="241" t="s">
        <v>15</v>
      </c>
      <c r="M64" s="242">
        <v>1852990.6566700002</v>
      </c>
      <c r="N64" s="243">
        <v>1.0876000855157403E-2</v>
      </c>
      <c r="P64" s="200">
        <f t="shared" si="2"/>
        <v>0</v>
      </c>
    </row>
    <row r="65" spans="1:17" ht="12.75" customHeight="1" x14ac:dyDescent="0.2">
      <c r="A65" s="186"/>
      <c r="B65" s="244"/>
      <c r="C65" s="187"/>
      <c r="D65" s="509" t="s">
        <v>174</v>
      </c>
      <c r="E65" s="509"/>
      <c r="F65" s="189"/>
      <c r="G65" s="190">
        <v>148419.78667</v>
      </c>
      <c r="H65" s="191">
        <v>1.0740698661722726E-3</v>
      </c>
      <c r="I65" s="192">
        <v>0</v>
      </c>
      <c r="J65" s="191">
        <v>0</v>
      </c>
      <c r="K65" s="192">
        <v>1704570.87</v>
      </c>
      <c r="L65" s="191" t="s">
        <v>15</v>
      </c>
      <c r="M65" s="192">
        <v>1852990.6566700002</v>
      </c>
      <c r="N65" s="193">
        <v>1.0876000855157403E-2</v>
      </c>
      <c r="P65" s="200">
        <f t="shared" si="2"/>
        <v>0</v>
      </c>
    </row>
    <row r="66" spans="1:17" x14ac:dyDescent="0.2">
      <c r="A66" s="160"/>
      <c r="B66" s="218" t="s">
        <v>175</v>
      </c>
      <c r="C66" s="131"/>
      <c r="D66" s="132" t="s">
        <v>176</v>
      </c>
      <c r="E66" s="161"/>
      <c r="F66" s="133"/>
      <c r="G66" s="134">
        <v>0</v>
      </c>
      <c r="H66" s="196">
        <v>0</v>
      </c>
      <c r="I66" s="197">
        <v>0</v>
      </c>
      <c r="J66" s="196">
        <v>0</v>
      </c>
      <c r="K66" s="197">
        <v>0</v>
      </c>
      <c r="L66" s="196" t="s">
        <v>15</v>
      </c>
      <c r="M66" s="197">
        <v>0</v>
      </c>
      <c r="N66" s="198">
        <v>0</v>
      </c>
      <c r="O66">
        <f>M66/1000</f>
        <v>0</v>
      </c>
      <c r="P66" s="200">
        <f t="shared" si="2"/>
        <v>0</v>
      </c>
    </row>
    <row r="67" spans="1:17" ht="13.5" thickBot="1" x14ac:dyDescent="0.25">
      <c r="A67" s="245"/>
      <c r="B67" s="246" t="s">
        <v>177</v>
      </c>
      <c r="C67" s="247"/>
      <c r="D67" s="248" t="s">
        <v>178</v>
      </c>
      <c r="E67" s="249"/>
      <c r="F67" s="250"/>
      <c r="G67" s="251">
        <v>148419.78667</v>
      </c>
      <c r="H67" s="252">
        <v>1.0740698661722726E-3</v>
      </c>
      <c r="I67" s="253">
        <v>0</v>
      </c>
      <c r="J67" s="252">
        <v>0</v>
      </c>
      <c r="K67" s="253">
        <v>1704570.87</v>
      </c>
      <c r="L67" s="252" t="s">
        <v>15</v>
      </c>
      <c r="M67" s="253">
        <v>1852990.6566700002</v>
      </c>
      <c r="N67" s="254">
        <v>1.0876000855157403E-2</v>
      </c>
      <c r="O67" s="207">
        <f>M67/1000</f>
        <v>1852.9906566700001</v>
      </c>
      <c r="P67" s="200">
        <f t="shared" si="2"/>
        <v>0</v>
      </c>
    </row>
    <row r="68" spans="1:17" ht="13.5" thickBot="1" x14ac:dyDescent="0.25">
      <c r="A68" s="235"/>
      <c r="B68" s="236" t="s">
        <v>179</v>
      </c>
      <c r="C68" s="237"/>
      <c r="D68" s="237"/>
      <c r="E68" s="238"/>
      <c r="F68" s="239"/>
      <c r="G68" s="240">
        <v>8128.924</v>
      </c>
      <c r="H68" s="241">
        <v>5.8826605998412823E-5</v>
      </c>
      <c r="I68" s="242">
        <v>-2617.2649999999999</v>
      </c>
      <c r="J68" s="241">
        <v>-3.075056378904464E-5</v>
      </c>
      <c r="K68" s="242"/>
      <c r="L68" s="241" t="s">
        <v>15</v>
      </c>
      <c r="M68" s="242">
        <v>5511.6589999999997</v>
      </c>
      <c r="N68" s="243">
        <v>3.2350302351260904E-5</v>
      </c>
      <c r="P68" s="200">
        <f t="shared" si="2"/>
        <v>0</v>
      </c>
    </row>
    <row r="69" spans="1:17" x14ac:dyDescent="0.2">
      <c r="A69" s="186"/>
      <c r="B69" s="244"/>
      <c r="C69" s="187"/>
      <c r="D69" s="187" t="s">
        <v>180</v>
      </c>
      <c r="E69" s="188"/>
      <c r="F69" s="189"/>
      <c r="G69" s="190">
        <v>0</v>
      </c>
      <c r="H69" s="191">
        <v>0</v>
      </c>
      <c r="I69" s="192">
        <v>0</v>
      </c>
      <c r="J69" s="191">
        <v>0</v>
      </c>
      <c r="K69" s="255"/>
      <c r="L69" s="191" t="s">
        <v>15</v>
      </c>
      <c r="M69" s="192">
        <v>0</v>
      </c>
      <c r="N69" s="193">
        <v>0</v>
      </c>
      <c r="O69">
        <f>M69/1000</f>
        <v>0</v>
      </c>
      <c r="P69" s="200">
        <f t="shared" si="2"/>
        <v>0</v>
      </c>
    </row>
    <row r="70" spans="1:17" ht="13.5" thickBot="1" x14ac:dyDescent="0.25">
      <c r="A70" s="165"/>
      <c r="B70" s="230" t="s">
        <v>181</v>
      </c>
      <c r="C70" s="146"/>
      <c r="D70" s="139" t="s">
        <v>182</v>
      </c>
      <c r="E70" s="166"/>
      <c r="F70" s="148"/>
      <c r="G70" s="149">
        <v>0</v>
      </c>
      <c r="H70" s="232">
        <v>0</v>
      </c>
      <c r="I70" s="233">
        <v>0</v>
      </c>
      <c r="J70" s="232">
        <v>0</v>
      </c>
      <c r="K70" s="256"/>
      <c r="L70" s="232" t="s">
        <v>15</v>
      </c>
      <c r="M70" s="233">
        <v>0</v>
      </c>
      <c r="N70" s="234">
        <v>0</v>
      </c>
      <c r="O70">
        <f>M70/1000</f>
        <v>0</v>
      </c>
      <c r="P70" s="200">
        <f t="shared" si="2"/>
        <v>0</v>
      </c>
    </row>
    <row r="71" spans="1:17" x14ac:dyDescent="0.2">
      <c r="A71" s="186"/>
      <c r="B71" s="244"/>
      <c r="C71" s="187"/>
      <c r="D71" s="187" t="s">
        <v>183</v>
      </c>
      <c r="E71" s="188"/>
      <c r="F71" s="189"/>
      <c r="G71" s="190">
        <v>8128.924</v>
      </c>
      <c r="H71" s="191">
        <v>5.8826605998412823E-5</v>
      </c>
      <c r="I71" s="192">
        <v>-2617.2649999999999</v>
      </c>
      <c r="J71" s="191">
        <v>-3.075056378904464E-5</v>
      </c>
      <c r="K71" s="192"/>
      <c r="L71" s="191" t="s">
        <v>15</v>
      </c>
      <c r="M71" s="192">
        <v>5511.6589999999997</v>
      </c>
      <c r="N71" s="193">
        <v>3.2350302351260904E-5</v>
      </c>
      <c r="P71" s="200">
        <f t="shared" si="2"/>
        <v>0</v>
      </c>
    </row>
    <row r="72" spans="1:17" ht="13.5" thickBot="1" x14ac:dyDescent="0.25">
      <c r="A72" s="165"/>
      <c r="B72" s="230" t="s">
        <v>184</v>
      </c>
      <c r="C72" s="146"/>
      <c r="D72" s="147" t="s">
        <v>185</v>
      </c>
      <c r="E72" s="166"/>
      <c r="F72" s="148"/>
      <c r="G72" s="149">
        <v>8128.924</v>
      </c>
      <c r="H72" s="232">
        <v>5.8826605998412823E-5</v>
      </c>
      <c r="I72" s="233">
        <v>-2617.2649999999999</v>
      </c>
      <c r="J72" s="232">
        <v>-3.075056378904464E-5</v>
      </c>
      <c r="K72" s="233"/>
      <c r="L72" s="232" t="s">
        <v>15</v>
      </c>
      <c r="M72" s="233">
        <v>5511.6589999999997</v>
      </c>
      <c r="N72" s="234">
        <v>3.2350302351260904E-5</v>
      </c>
      <c r="O72">
        <f>M72/1000</f>
        <v>5.5116589999999999</v>
      </c>
      <c r="P72" s="200">
        <f t="shared" ref="P72:P77" si="3">G72+I72+K72-M72</f>
        <v>0</v>
      </c>
    </row>
    <row r="73" spans="1:17" ht="13.5" thickBot="1" x14ac:dyDescent="0.25">
      <c r="A73" s="235"/>
      <c r="B73" s="236" t="s">
        <v>186</v>
      </c>
      <c r="C73" s="237"/>
      <c r="D73" s="237"/>
      <c r="E73" s="238"/>
      <c r="F73" s="239"/>
      <c r="G73" s="240">
        <v>90552.332999999999</v>
      </c>
      <c r="H73" s="241">
        <v>6.5530030981075424E-4</v>
      </c>
      <c r="I73" s="242">
        <v>-504.9</v>
      </c>
      <c r="J73" s="241">
        <v>-5.9321313115365235E-6</v>
      </c>
      <c r="K73" s="242"/>
      <c r="L73" s="241" t="s">
        <v>15</v>
      </c>
      <c r="M73" s="242">
        <v>90047.433000000005</v>
      </c>
      <c r="N73" s="243">
        <v>5.2852719725674413E-4</v>
      </c>
      <c r="P73" s="200">
        <f t="shared" si="3"/>
        <v>0</v>
      </c>
    </row>
    <row r="74" spans="1:17" x14ac:dyDescent="0.2">
      <c r="A74" s="186"/>
      <c r="B74" s="244"/>
      <c r="C74" s="187"/>
      <c r="D74" s="187" t="s">
        <v>187</v>
      </c>
      <c r="E74" s="188"/>
      <c r="F74" s="189"/>
      <c r="G74" s="190">
        <v>90552.332999999999</v>
      </c>
      <c r="H74" s="191">
        <v>6.5530030981075424E-4</v>
      </c>
      <c r="I74" s="192">
        <v>-504.9</v>
      </c>
      <c r="J74" s="191">
        <v>-5.9321313115365235E-6</v>
      </c>
      <c r="K74" s="192"/>
      <c r="L74" s="191" t="s">
        <v>15</v>
      </c>
      <c r="M74" s="192">
        <v>90047.433000000005</v>
      </c>
      <c r="N74" s="193">
        <v>5.2852719725674413E-4</v>
      </c>
      <c r="P74" s="200">
        <f t="shared" si="3"/>
        <v>0</v>
      </c>
    </row>
    <row r="75" spans="1:17" x14ac:dyDescent="0.2">
      <c r="A75" s="160"/>
      <c r="B75" s="218" t="s">
        <v>188</v>
      </c>
      <c r="C75" s="131"/>
      <c r="D75" s="132" t="s">
        <v>189</v>
      </c>
      <c r="E75" s="161"/>
      <c r="F75" s="133"/>
      <c r="G75" s="134">
        <v>6085.3329999999996</v>
      </c>
      <c r="H75" s="196">
        <v>4.4037745556501632E-5</v>
      </c>
      <c r="I75" s="197">
        <v>-504.9</v>
      </c>
      <c r="J75" s="196">
        <v>-5.9321313115365235E-6</v>
      </c>
      <c r="K75" s="197"/>
      <c r="L75" s="196" t="s">
        <v>15</v>
      </c>
      <c r="M75" s="197">
        <v>5580.433</v>
      </c>
      <c r="N75" s="198">
        <v>3.2753966600791876E-5</v>
      </c>
      <c r="O75">
        <f>M75/1000</f>
        <v>5.5804330000000002</v>
      </c>
      <c r="P75" s="200">
        <f t="shared" si="3"/>
        <v>0</v>
      </c>
    </row>
    <row r="76" spans="1:17" ht="13.5" thickBot="1" x14ac:dyDescent="0.25">
      <c r="A76" s="245"/>
      <c r="B76" s="246" t="s">
        <v>190</v>
      </c>
      <c r="C76" s="247"/>
      <c r="D76" s="248" t="s">
        <v>191</v>
      </c>
      <c r="E76" s="249"/>
      <c r="F76" s="250"/>
      <c r="G76" s="251">
        <v>84467</v>
      </c>
      <c r="H76" s="252">
        <v>6.1126256425425259E-4</v>
      </c>
      <c r="I76" s="253">
        <v>0</v>
      </c>
      <c r="J76" s="252">
        <v>0</v>
      </c>
      <c r="K76" s="253"/>
      <c r="L76" s="252" t="s">
        <v>15</v>
      </c>
      <c r="M76" s="253">
        <v>84467</v>
      </c>
      <c r="N76" s="254">
        <v>4.9577323065595226E-4</v>
      </c>
      <c r="O76">
        <f>M76/1000</f>
        <v>84.466999999999999</v>
      </c>
      <c r="P76" s="200">
        <f t="shared" si="3"/>
        <v>0</v>
      </c>
    </row>
    <row r="77" spans="1:17" ht="13.5" thickBot="1" x14ac:dyDescent="0.25">
      <c r="A77" s="235"/>
      <c r="B77" s="237" t="s">
        <v>192</v>
      </c>
      <c r="C77" s="237"/>
      <c r="D77" s="237"/>
      <c r="E77" s="238"/>
      <c r="F77" s="239"/>
      <c r="G77" s="240">
        <v>138184480.67902002</v>
      </c>
      <c r="H77" s="241">
        <v>1</v>
      </c>
      <c r="I77" s="242">
        <v>-85112748.434630021</v>
      </c>
      <c r="J77" s="241">
        <v>-1</v>
      </c>
      <c r="K77" s="242">
        <v>117302533.2</v>
      </c>
      <c r="L77" s="241">
        <v>1</v>
      </c>
      <c r="M77" s="242">
        <v>170374265.44439</v>
      </c>
      <c r="N77" s="243">
        <v>1</v>
      </c>
      <c r="P77" s="200">
        <f t="shared" si="3"/>
        <v>0</v>
      </c>
    </row>
    <row r="79" spans="1:17" ht="13.5" thickBot="1" x14ac:dyDescent="0.25"/>
    <row r="80" spans="1:17" ht="13.5" thickBot="1" x14ac:dyDescent="0.25">
      <c r="D80" t="s">
        <v>193</v>
      </c>
      <c r="E80" s="257">
        <v>3113</v>
      </c>
      <c r="F80" s="258">
        <v>1280.5999999999999</v>
      </c>
      <c r="G80" s="257"/>
      <c r="H80" s="257">
        <f t="shared" ref="H80:H85" si="4">F80/1000</f>
        <v>1.2806</v>
      </c>
      <c r="I80" t="s">
        <v>194</v>
      </c>
      <c r="P80">
        <v>3786.93</v>
      </c>
      <c r="Q80">
        <v>2900</v>
      </c>
    </row>
    <row r="81" spans="5:16" ht="13.5" thickBot="1" x14ac:dyDescent="0.25">
      <c r="E81" s="257">
        <v>3122</v>
      </c>
      <c r="F81" s="258">
        <v>63705.15</v>
      </c>
      <c r="G81" s="257"/>
      <c r="H81" s="257">
        <f t="shared" si="4"/>
        <v>63.705150000000003</v>
      </c>
      <c r="P81">
        <v>66440.73</v>
      </c>
    </row>
    <row r="82" spans="5:16" ht="13.5" thickBot="1" x14ac:dyDescent="0.25">
      <c r="E82" s="257">
        <v>3126</v>
      </c>
      <c r="F82" s="257">
        <v>0</v>
      </c>
      <c r="G82" s="257"/>
      <c r="H82" s="257">
        <f t="shared" si="4"/>
        <v>0</v>
      </c>
      <c r="P82">
        <v>796507.1</v>
      </c>
    </row>
    <row r="83" spans="5:16" ht="13.5" thickBot="1" x14ac:dyDescent="0.25">
      <c r="E83" s="257">
        <v>3211</v>
      </c>
      <c r="F83" s="258">
        <v>829333.07</v>
      </c>
      <c r="G83" s="257"/>
      <c r="H83" s="257">
        <f t="shared" si="4"/>
        <v>829.33306999999991</v>
      </c>
      <c r="I83" s="258"/>
      <c r="P83">
        <v>88938.27</v>
      </c>
    </row>
    <row r="84" spans="5:16" ht="13.5" thickBot="1" x14ac:dyDescent="0.25">
      <c r="E84" s="257">
        <v>3212</v>
      </c>
      <c r="F84" s="258">
        <v>101285.49</v>
      </c>
      <c r="G84" s="257"/>
      <c r="H84" s="257">
        <f t="shared" si="4"/>
        <v>101.28549000000001</v>
      </c>
      <c r="I84" s="258"/>
      <c r="P84">
        <v>955673.03</v>
      </c>
    </row>
    <row r="85" spans="5:16" x14ac:dyDescent="0.2">
      <c r="E85" s="257"/>
      <c r="F85" s="257">
        <f>SUM(F80:F84)</f>
        <v>995604.30999999994</v>
      </c>
      <c r="G85" s="257"/>
      <c r="H85" s="257">
        <f t="shared" si="4"/>
        <v>995.60430999999994</v>
      </c>
      <c r="M85">
        <v>163069.08735000002</v>
      </c>
    </row>
    <row r="86" spans="5:16" x14ac:dyDescent="0.2">
      <c r="E86" s="257"/>
      <c r="F86" s="257"/>
      <c r="G86" s="257"/>
      <c r="H86" s="257">
        <f>H85-G84/1000</f>
        <v>995.60430999999994</v>
      </c>
      <c r="M86">
        <v>163000.93098</v>
      </c>
    </row>
    <row r="87" spans="5:16" x14ac:dyDescent="0.2">
      <c r="E87" s="259"/>
      <c r="F87" s="259"/>
      <c r="G87" s="259"/>
      <c r="H87" s="259"/>
      <c r="M87">
        <f>M85-M86</f>
        <v>68.15637000001152</v>
      </c>
    </row>
    <row r="89" spans="5:16" x14ac:dyDescent="0.2">
      <c r="M89">
        <v>158989.65562000001</v>
      </c>
    </row>
    <row r="91" spans="5:16" x14ac:dyDescent="0.2">
      <c r="M91">
        <v>36792.089260000001</v>
      </c>
    </row>
    <row r="92" spans="5:16" x14ac:dyDescent="0.2">
      <c r="M92">
        <v>81009.500209999998</v>
      </c>
    </row>
    <row r="93" spans="5:16" x14ac:dyDescent="0.2">
      <c r="M93">
        <f>M91+M92</f>
        <v>117801.58947000001</v>
      </c>
    </row>
    <row r="96" spans="5:16" x14ac:dyDescent="0.2">
      <c r="M96">
        <v>1093.52692</v>
      </c>
    </row>
    <row r="97" spans="13:13" x14ac:dyDescent="0.2">
      <c r="M97">
        <v>-3.27</v>
      </c>
    </row>
  </sheetData>
  <sheetProtection sheet="1" objects="1" scenarios="1"/>
  <mergeCells count="8">
    <mergeCell ref="D65:E65"/>
    <mergeCell ref="D61:E61"/>
    <mergeCell ref="K1:L4"/>
    <mergeCell ref="M1:N4"/>
    <mergeCell ref="A1:B5"/>
    <mergeCell ref="D1:E5"/>
    <mergeCell ref="G1:H4"/>
    <mergeCell ref="I1:J4"/>
  </mergeCells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5">
    <pageSetUpPr autoPageBreaks="0"/>
  </sheetPr>
  <dimension ref="A1:X199"/>
  <sheetViews>
    <sheetView topLeftCell="C2" zoomScaleNormal="100" workbookViewId="0">
      <selection activeCell="C17" sqref="A17:XFD17"/>
    </sheetView>
  </sheetViews>
  <sheetFormatPr defaultColWidth="9.28515625" defaultRowHeight="12.75" x14ac:dyDescent="0.2"/>
  <cols>
    <col min="1" max="1" width="0" style="40" hidden="1" customWidth="1"/>
    <col min="2" max="2" width="12.7109375" style="40" hidden="1" customWidth="1"/>
    <col min="3" max="3" width="1.7109375" style="46" customWidth="1"/>
    <col min="4" max="4" width="1.28515625" style="46" customWidth="1"/>
    <col min="5" max="6" width="2.28515625" style="46" customWidth="1"/>
    <col min="7" max="7" width="13.28515625" style="46" customWidth="1"/>
    <col min="8" max="8" width="39.7109375" style="46" customWidth="1"/>
    <col min="9" max="9" width="1.28515625" style="46" customWidth="1"/>
    <col min="10" max="20" width="8.7109375" style="46" customWidth="1"/>
    <col min="21" max="24" width="9.85546875" style="46" customWidth="1"/>
    <col min="25" max="43" width="1.7109375" style="46" customWidth="1"/>
    <col min="44" max="16384" width="9.28515625" style="46"/>
  </cols>
  <sheetData>
    <row r="1" spans="1:24" s="40" customFormat="1" ht="13.5" hidden="1" x14ac:dyDescent="0.2">
      <c r="A1" s="35" t="str">
        <f>IF(KNIHOVNA!C4="","ŠABLONA",IF(KNIHOVNA!C4="T","TISK","ELEKTRO"))</f>
        <v>ŠABLONA</v>
      </c>
      <c r="B1" s="35" t="s">
        <v>223</v>
      </c>
      <c r="C1" s="36" t="str">
        <f>CONCATENATE(D1,F1,IF(G1&lt;&gt;"",".",""),G1,IF(H1&lt;&gt;"",".",""),H1,IF(I1&lt;&gt;"",".",""),I1,"")</f>
        <v>A6</v>
      </c>
      <c r="D1" s="37" t="str">
        <f>IF(KNIHOVNA!J4=""," ?",KNIHOVNA!J4)</f>
        <v>A</v>
      </c>
      <c r="E1" s="37" t="str">
        <f>CONCATENATE(C1,R1)</f>
        <v>A6</v>
      </c>
      <c r="F1" s="38">
        <v>6</v>
      </c>
      <c r="G1" s="39"/>
      <c r="H1" s="39"/>
      <c r="I1" s="39"/>
      <c r="J1" s="41"/>
      <c r="K1" s="41"/>
      <c r="L1" s="41"/>
      <c r="M1" s="41"/>
      <c r="N1" s="41"/>
      <c r="O1" s="41"/>
      <c r="P1" s="41"/>
      <c r="Q1" s="41"/>
      <c r="R1" s="42"/>
      <c r="S1" s="43" t="s">
        <v>49</v>
      </c>
    </row>
    <row r="2" spans="1:24" x14ac:dyDescent="0.2">
      <c r="A2" s="40" t="s">
        <v>50</v>
      </c>
      <c r="B2" s="44"/>
      <c r="C2" s="45"/>
    </row>
    <row r="3" spans="1:24" s="48" customFormat="1" ht="15.75" x14ac:dyDescent="0.2">
      <c r="A3" s="40" t="s">
        <v>50</v>
      </c>
      <c r="B3" s="47" t="s">
        <v>63</v>
      </c>
      <c r="D3" s="49" t="s">
        <v>48</v>
      </c>
      <c r="E3" s="49"/>
      <c r="F3" s="49"/>
      <c r="G3" s="49"/>
      <c r="H3" s="103" t="s">
        <v>334</v>
      </c>
      <c r="I3" s="51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</row>
    <row r="4" spans="1:24" s="48" customFormat="1" ht="15.6" hidden="1" customHeight="1" x14ac:dyDescent="0.2">
      <c r="A4" s="40" t="s">
        <v>50</v>
      </c>
      <c r="B4" s="52">
        <v>180</v>
      </c>
      <c r="D4" s="51" t="s">
        <v>48</v>
      </c>
      <c r="E4" s="49"/>
      <c r="F4" s="49"/>
      <c r="G4" s="49"/>
      <c r="H4" s="51" t="s">
        <v>220</v>
      </c>
      <c r="I4" s="51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</row>
    <row r="5" spans="1:24" s="48" customFormat="1" ht="15.75" x14ac:dyDescent="0.2">
      <c r="A5" s="40" t="s">
        <v>219</v>
      </c>
      <c r="B5" s="53">
        <v>0</v>
      </c>
      <c r="D5" s="124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</row>
    <row r="6" spans="1:24" s="48" customFormat="1" ht="21" hidden="1" customHeight="1" x14ac:dyDescent="0.25">
      <c r="A6" s="40" t="str">
        <f>IF(COUNTBLANK(C6:IW6)=254,"odstr","OK")</f>
        <v>OK</v>
      </c>
      <c r="B6" s="56" t="s">
        <v>53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</row>
    <row r="7" spans="1:24" s="48" customFormat="1" ht="21" hidden="1" customHeight="1" x14ac:dyDescent="0.2">
      <c r="A7" s="40" t="str">
        <f>IF(COUNTBLANK(C7:IW7)=254,"odstr","OK")</f>
        <v>OK</v>
      </c>
      <c r="B7" s="56" t="s">
        <v>54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spans="1:24" s="59" customFormat="1" ht="21" customHeight="1" thickBot="1" x14ac:dyDescent="0.25">
      <c r="A8" s="40" t="s">
        <v>50</v>
      </c>
      <c r="B8" s="40"/>
      <c r="D8" s="60"/>
      <c r="E8" s="61"/>
      <c r="F8" s="61"/>
      <c r="G8" s="61"/>
      <c r="H8" s="61"/>
      <c r="I8" s="62"/>
      <c r="J8" s="62"/>
      <c r="K8" s="62"/>
      <c r="L8" s="62"/>
      <c r="M8" s="62"/>
      <c r="N8" s="62"/>
      <c r="O8" s="62"/>
      <c r="P8" s="62"/>
      <c r="Q8" s="62"/>
      <c r="R8" s="63"/>
      <c r="S8" s="63"/>
      <c r="T8" s="63"/>
      <c r="U8" s="63"/>
      <c r="V8" s="63"/>
      <c r="W8" s="63"/>
      <c r="X8" s="63" t="s">
        <v>13</v>
      </c>
    </row>
    <row r="9" spans="1:24" ht="4.1500000000000004" customHeight="1" x14ac:dyDescent="0.2">
      <c r="A9" s="40" t="s">
        <v>50</v>
      </c>
      <c r="C9" s="64"/>
      <c r="D9" s="457"/>
      <c r="E9" s="458"/>
      <c r="F9" s="458"/>
      <c r="G9" s="458"/>
      <c r="H9" s="458"/>
      <c r="I9" s="459"/>
      <c r="J9" s="486" t="s">
        <v>26</v>
      </c>
      <c r="K9" s="483" t="s">
        <v>62</v>
      </c>
      <c r="L9" s="483" t="s">
        <v>64</v>
      </c>
      <c r="M9" s="483" t="s">
        <v>225</v>
      </c>
      <c r="N9" s="483" t="s">
        <v>226</v>
      </c>
      <c r="O9" s="483" t="s">
        <v>229</v>
      </c>
      <c r="P9" s="483" t="s">
        <v>232</v>
      </c>
      <c r="Q9" s="483" t="s">
        <v>234</v>
      </c>
      <c r="R9" s="486" t="s">
        <v>242</v>
      </c>
      <c r="S9" s="486" t="s">
        <v>300</v>
      </c>
      <c r="T9" s="486" t="s">
        <v>314</v>
      </c>
      <c r="U9" s="486" t="s">
        <v>317</v>
      </c>
      <c r="V9" s="486" t="s">
        <v>324</v>
      </c>
      <c r="W9" s="486" t="s">
        <v>326</v>
      </c>
      <c r="X9" s="512" t="s">
        <v>328</v>
      </c>
    </row>
    <row r="10" spans="1:24" ht="4.1500000000000004" customHeight="1" x14ac:dyDescent="0.2">
      <c r="A10" s="40" t="s">
        <v>50</v>
      </c>
      <c r="C10" s="64"/>
      <c r="D10" s="460"/>
      <c r="E10" s="461"/>
      <c r="F10" s="461"/>
      <c r="G10" s="461"/>
      <c r="H10" s="461"/>
      <c r="I10" s="462"/>
      <c r="J10" s="495"/>
      <c r="K10" s="493"/>
      <c r="L10" s="493"/>
      <c r="M10" s="493"/>
      <c r="N10" s="493"/>
      <c r="O10" s="493"/>
      <c r="P10" s="493"/>
      <c r="Q10" s="493"/>
      <c r="R10" s="495"/>
      <c r="S10" s="495"/>
      <c r="T10" s="495"/>
      <c r="U10" s="495"/>
      <c r="V10" s="495"/>
      <c r="W10" s="495"/>
      <c r="X10" s="514"/>
    </row>
    <row r="11" spans="1:24" ht="4.1500000000000004" customHeight="1" x14ac:dyDescent="0.2">
      <c r="A11" s="40" t="s">
        <v>50</v>
      </c>
      <c r="C11" s="64"/>
      <c r="D11" s="460"/>
      <c r="E11" s="461"/>
      <c r="F11" s="461"/>
      <c r="G11" s="461"/>
      <c r="H11" s="461"/>
      <c r="I11" s="462"/>
      <c r="J11" s="495"/>
      <c r="K11" s="493"/>
      <c r="L11" s="493"/>
      <c r="M11" s="493"/>
      <c r="N11" s="493"/>
      <c r="O11" s="493"/>
      <c r="P11" s="493"/>
      <c r="Q11" s="493"/>
      <c r="R11" s="495"/>
      <c r="S11" s="495"/>
      <c r="T11" s="495"/>
      <c r="U11" s="495"/>
      <c r="V11" s="495"/>
      <c r="W11" s="495"/>
      <c r="X11" s="514"/>
    </row>
    <row r="12" spans="1:24" ht="4.1500000000000004" customHeight="1" x14ac:dyDescent="0.2">
      <c r="A12" s="40" t="s">
        <v>50</v>
      </c>
      <c r="C12" s="64"/>
      <c r="D12" s="460"/>
      <c r="E12" s="461"/>
      <c r="F12" s="461"/>
      <c r="G12" s="461"/>
      <c r="H12" s="461"/>
      <c r="I12" s="462"/>
      <c r="J12" s="495"/>
      <c r="K12" s="493"/>
      <c r="L12" s="493"/>
      <c r="M12" s="493"/>
      <c r="N12" s="493"/>
      <c r="O12" s="493"/>
      <c r="P12" s="493"/>
      <c r="Q12" s="493"/>
      <c r="R12" s="495"/>
      <c r="S12" s="495"/>
      <c r="T12" s="495"/>
      <c r="U12" s="495"/>
      <c r="V12" s="495"/>
      <c r="W12" s="495"/>
      <c r="X12" s="514"/>
    </row>
    <row r="13" spans="1:24" ht="4.1500000000000004" customHeight="1" thickBot="1" x14ac:dyDescent="0.25">
      <c r="A13" s="40" t="s">
        <v>50</v>
      </c>
      <c r="C13" s="64"/>
      <c r="D13" s="463"/>
      <c r="E13" s="464"/>
      <c r="F13" s="464"/>
      <c r="G13" s="464"/>
      <c r="H13" s="464"/>
      <c r="I13" s="465"/>
      <c r="J13" s="496"/>
      <c r="K13" s="494"/>
      <c r="L13" s="494"/>
      <c r="M13" s="494"/>
      <c r="N13" s="494"/>
      <c r="O13" s="494"/>
      <c r="P13" s="494"/>
      <c r="Q13" s="494"/>
      <c r="R13" s="496"/>
      <c r="S13" s="496"/>
      <c r="T13" s="496"/>
      <c r="U13" s="496"/>
      <c r="V13" s="496"/>
      <c r="W13" s="496"/>
      <c r="X13" s="534"/>
    </row>
    <row r="14" spans="1:24" ht="15.75" customHeight="1" thickTop="1" x14ac:dyDescent="0.2">
      <c r="A14" s="65" t="str">
        <f t="shared" ref="A14:A28" si="0">IF(COUNTBLANK(C14:IW14)=254,"odstr",IF(AND($A$1="TISK",SUM(J14:R14)=0),"odstr","OK"))</f>
        <v>OK</v>
      </c>
      <c r="B14" s="42" t="s">
        <v>57</v>
      </c>
      <c r="C14" s="66"/>
      <c r="D14" s="125"/>
      <c r="E14" s="126" t="s">
        <v>337</v>
      </c>
      <c r="F14" s="127"/>
      <c r="G14" s="127"/>
      <c r="H14" s="127"/>
      <c r="I14" s="128"/>
      <c r="J14" s="129">
        <f>J15+J17+J19+J20+J24+J25+J26+J27+J28</f>
        <v>180477.04645819243</v>
      </c>
      <c r="K14" s="129">
        <f t="shared" ref="K14:R14" si="1">K15+K17+K19+K20+K24+K25+K26+K27+K28</f>
        <v>181709.34705116751</v>
      </c>
      <c r="L14" s="129">
        <f t="shared" si="1"/>
        <v>176681.22206844279</v>
      </c>
      <c r="M14" s="129">
        <f t="shared" si="1"/>
        <v>171870.28617373543</v>
      </c>
      <c r="N14" s="129">
        <f t="shared" si="1"/>
        <v>175501.71443635266</v>
      </c>
      <c r="O14" s="129">
        <f t="shared" si="1"/>
        <v>180614.83509264936</v>
      </c>
      <c r="P14" s="129">
        <f t="shared" si="1"/>
        <v>175771.33812838225</v>
      </c>
      <c r="Q14" s="303">
        <f t="shared" si="1"/>
        <v>195321.49401385264</v>
      </c>
      <c r="R14" s="129">
        <f t="shared" si="1"/>
        <v>232509.63241391748</v>
      </c>
      <c r="S14" s="129">
        <f t="shared" ref="S14:X14" si="2">S15+S17+S19+S20+S24+S25+S26+S27+S28</f>
        <v>254858.9151636039</v>
      </c>
      <c r="T14" s="129">
        <f t="shared" si="2"/>
        <v>262276.33984902996</v>
      </c>
      <c r="U14" s="129">
        <f t="shared" si="2"/>
        <v>270421.94648577075</v>
      </c>
      <c r="V14" s="129">
        <f t="shared" si="2"/>
        <v>245767.28418454924</v>
      </c>
      <c r="W14" s="129">
        <f t="shared" si="2"/>
        <v>242463.22821086113</v>
      </c>
      <c r="X14" s="375">
        <f t="shared" si="2"/>
        <v>245082.95681353007</v>
      </c>
    </row>
    <row r="15" spans="1:24" ht="12.75" customHeight="1" x14ac:dyDescent="0.2">
      <c r="A15" s="65" t="str">
        <f t="shared" si="0"/>
        <v>OK</v>
      </c>
      <c r="B15" s="42" t="s">
        <v>57</v>
      </c>
      <c r="C15" s="66"/>
      <c r="D15" s="130"/>
      <c r="E15" s="498" t="s">
        <v>27</v>
      </c>
      <c r="F15" s="131" t="s">
        <v>303</v>
      </c>
      <c r="G15" s="132"/>
      <c r="H15" s="132"/>
      <c r="I15" s="133"/>
      <c r="J15" s="135">
        <f>'A5'!J16*'A2'!J$28</f>
        <v>19251.210081243036</v>
      </c>
      <c r="K15" s="135">
        <f>'A5'!K16*'A2'!K$28</f>
        <v>18958.616967252678</v>
      </c>
      <c r="L15" s="135">
        <f>'A5'!L16*'A2'!L$28</f>
        <v>19350.527130377763</v>
      </c>
      <c r="M15" s="135">
        <f>'A5'!M16*'A2'!M$28</f>
        <v>19997.152185543957</v>
      </c>
      <c r="N15" s="135">
        <f>'A5'!N16*'A2'!N$28</f>
        <v>21076.438313864648</v>
      </c>
      <c r="O15" s="135">
        <f>'A5'!O16*'A2'!O$28</f>
        <v>21012.419558068432</v>
      </c>
      <c r="P15" s="135">
        <f>'A5'!P16*'A2'!P$28</f>
        <v>20385.229900319649</v>
      </c>
      <c r="Q15" s="136">
        <f>'A5'!Q16*'A2'!Q$28</f>
        <v>23163.167359167786</v>
      </c>
      <c r="R15" s="135">
        <f>'A5'!R16*'A2'!R$28</f>
        <v>26084.710818595042</v>
      </c>
      <c r="S15" s="135">
        <f>'A5'!S16*'A2'!S$28</f>
        <v>28915.836434651999</v>
      </c>
      <c r="T15" s="135">
        <f>'A5'!T16*'A2'!T$28</f>
        <v>30411.465393909995</v>
      </c>
      <c r="U15" s="135">
        <f>'A5'!U16*'A2'!U$28</f>
        <v>31639.037225105974</v>
      </c>
      <c r="V15" s="135">
        <f>'A5'!V16*'A2'!V$28</f>
        <v>29367.420597453165</v>
      </c>
      <c r="W15" s="135">
        <f>'A5'!W16*'A2'!W$28</f>
        <v>28669.890574905992</v>
      </c>
      <c r="X15" s="376">
        <f>'A5'!X16*'A2'!X$28</f>
        <v>28753.682852245642</v>
      </c>
    </row>
    <row r="16" spans="1:24" ht="12.75" customHeight="1" x14ac:dyDescent="0.2">
      <c r="A16" s="65" t="str">
        <f t="shared" si="0"/>
        <v>OK</v>
      </c>
      <c r="B16" s="42" t="s">
        <v>57</v>
      </c>
      <c r="C16" s="66"/>
      <c r="D16" s="81"/>
      <c r="E16" s="499"/>
      <c r="F16" s="137"/>
      <c r="G16" s="83" t="s">
        <v>34</v>
      </c>
      <c r="H16" s="83"/>
      <c r="I16" s="85"/>
      <c r="J16" s="135">
        <f>'A5'!J17*'A2'!J$28</f>
        <v>18797.468868641216</v>
      </c>
      <c r="K16" s="135">
        <f>'A5'!K17*'A2'!K$28</f>
        <v>18548.429791438422</v>
      </c>
      <c r="L16" s="135">
        <f>'A5'!L17*'A2'!L$28</f>
        <v>18930.442978750103</v>
      </c>
      <c r="M16" s="135">
        <f>'A5'!M17*'A2'!M$28</f>
        <v>19605.485407085867</v>
      </c>
      <c r="N16" s="135">
        <f>'A5'!N17*'A2'!N$28</f>
        <v>20683.130689186139</v>
      </c>
      <c r="O16" s="135">
        <f>'A5'!O17*'A2'!O$28</f>
        <v>20602.505402725666</v>
      </c>
      <c r="P16" s="135">
        <f>'A5'!P17*'A2'!P$28</f>
        <v>19930.895638607744</v>
      </c>
      <c r="Q16" s="136">
        <f>'A5'!Q17*'A2'!Q$28</f>
        <v>22677.602520383731</v>
      </c>
      <c r="R16" s="135">
        <f>'A5'!R17*'A2'!R$28</f>
        <v>25490.61606934496</v>
      </c>
      <c r="S16" s="135">
        <f>'A5'!S17*'A2'!S$28</f>
        <v>28243.350349277</v>
      </c>
      <c r="T16" s="135">
        <f>'A5'!T17*'A2'!T$28</f>
        <v>29797.222782839995</v>
      </c>
      <c r="U16" s="135">
        <f>'A5'!U17*'A2'!U$28</f>
        <v>30984.576518998078</v>
      </c>
      <c r="V16" s="135">
        <f>'A5'!V17*'A2'!V$28</f>
        <v>28716.198905609424</v>
      </c>
      <c r="W16" s="135">
        <f>'A5'!W17*'A2'!W$28</f>
        <v>28056.220961852079</v>
      </c>
      <c r="X16" s="376">
        <f>'A5'!X17*'A2'!X$28</f>
        <v>28000.817054670249</v>
      </c>
    </row>
    <row r="17" spans="1:24" ht="12.75" customHeight="1" x14ac:dyDescent="0.2">
      <c r="A17" s="65" t="str">
        <f t="shared" si="0"/>
        <v>OK</v>
      </c>
      <c r="B17" s="42" t="s">
        <v>57</v>
      </c>
      <c r="C17" s="66"/>
      <c r="D17" s="81"/>
      <c r="E17" s="499"/>
      <c r="F17" s="131" t="s">
        <v>306</v>
      </c>
      <c r="G17" s="132"/>
      <c r="H17" s="132"/>
      <c r="I17" s="133"/>
      <c r="J17" s="135">
        <f>'A5'!J18*'A2'!J$28</f>
        <v>61912.48485958542</v>
      </c>
      <c r="K17" s="135">
        <f>'A5'!K18*'A2'!K$28</f>
        <v>63512.887221440011</v>
      </c>
      <c r="L17" s="135">
        <f>'A5'!L18*'A2'!L$28</f>
        <v>60535.281490513975</v>
      </c>
      <c r="M17" s="135">
        <f>'A5'!M18*'A2'!M$28</f>
        <v>60103.379393896226</v>
      </c>
      <c r="N17" s="135">
        <f>'A5'!N18*'A2'!N$28</f>
        <v>63471.765973368987</v>
      </c>
      <c r="O17" s="135">
        <f>'A5'!O18*'A2'!O$28</f>
        <v>66128.809292676815</v>
      </c>
      <c r="P17" s="135">
        <f>'A5'!P18*'A2'!P$28</f>
        <v>66194.822958157776</v>
      </c>
      <c r="Q17" s="136">
        <f>'A5'!Q18*'A2'!Q$28</f>
        <v>76544.451038904808</v>
      </c>
      <c r="R17" s="135">
        <f>'A5'!R18*'A2'!R$28</f>
        <v>87646.919647322313</v>
      </c>
      <c r="S17" s="135">
        <f>'A5'!S18*'A2'!S$28</f>
        <v>103533.13915859676</v>
      </c>
      <c r="T17" s="135">
        <f>'A5'!T18*'A2'!T$28</f>
        <v>108538.57967655</v>
      </c>
      <c r="U17" s="135">
        <f>'A5'!U18*'A2'!U$28</f>
        <v>112572.7433473218</v>
      </c>
      <c r="V17" s="135">
        <f>'A5'!V18*'A2'!V$28</f>
        <v>103107.56728021543</v>
      </c>
      <c r="W17" s="135">
        <f>'A5'!W18*'A2'!W$28</f>
        <v>103819.02318414209</v>
      </c>
      <c r="X17" s="376">
        <f>'A5'!X18*'A2'!X$28</f>
        <v>102299.45927945957</v>
      </c>
    </row>
    <row r="18" spans="1:24" ht="15" x14ac:dyDescent="0.2">
      <c r="A18" s="65" t="str">
        <f t="shared" si="0"/>
        <v>OK</v>
      </c>
      <c r="B18" s="42" t="s">
        <v>57</v>
      </c>
      <c r="C18" s="66"/>
      <c r="D18" s="81"/>
      <c r="E18" s="500"/>
      <c r="F18" s="137"/>
      <c r="G18" s="83" t="s">
        <v>305</v>
      </c>
      <c r="H18" s="83"/>
      <c r="I18" s="85"/>
      <c r="J18" s="135">
        <f>'A5'!J19*'A2'!J$28</f>
        <v>55860.003487738126</v>
      </c>
      <c r="K18" s="135">
        <f>'A5'!K19*'A2'!K$28</f>
        <v>57173.414343349839</v>
      </c>
      <c r="L18" s="135">
        <f>'A5'!L19*'A2'!L$28</f>
        <v>54723.776199567656</v>
      </c>
      <c r="M18" s="135">
        <f>'A5'!M19*'A2'!M$28</f>
        <v>54644.717249351983</v>
      </c>
      <c r="N18" s="135">
        <f>'A5'!N19*'A2'!N$28</f>
        <v>58017.705381815802</v>
      </c>
      <c r="O18" s="135">
        <f>'A5'!O19*'A2'!O$28</f>
        <v>60679.46233019411</v>
      </c>
      <c r="P18" s="135">
        <f>'A5'!P19*'A2'!P$28</f>
        <v>60753.156646550146</v>
      </c>
      <c r="Q18" s="136">
        <f>'A5'!Q19*'A2'!Q$28</f>
        <v>70500.964939926576</v>
      </c>
      <c r="R18" s="135">
        <f>'A5'!R19*'A2'!R$28</f>
        <v>80889.410078663554</v>
      </c>
      <c r="S18" s="135">
        <f>'A5'!S19*'A2'!S$28</f>
        <v>95921.901084728976</v>
      </c>
      <c r="T18" s="135">
        <f>'A5'!T19*'A2'!T$28</f>
        <v>100224.73139420999</v>
      </c>
      <c r="U18" s="135">
        <f>'A5'!U19*'A2'!U$28</f>
        <v>103912.66492045282</v>
      </c>
      <c r="V18" s="135">
        <f>'A5'!V19*'A2'!V$28</f>
        <v>94929.472786184095</v>
      </c>
      <c r="W18" s="135">
        <f>'A5'!W19*'A2'!W$28</f>
        <v>95678.454410689315</v>
      </c>
      <c r="X18" s="376">
        <f>'A5'!X19*'A2'!X$28</f>
        <v>94354.510672441364</v>
      </c>
    </row>
    <row r="19" spans="1:24" ht="15" x14ac:dyDescent="0.2">
      <c r="A19" s="65" t="str">
        <f t="shared" si="0"/>
        <v>OK</v>
      </c>
      <c r="B19" s="42" t="s">
        <v>57</v>
      </c>
      <c r="C19" s="66"/>
      <c r="D19" s="81"/>
      <c r="E19" s="500"/>
      <c r="F19" s="138" t="s">
        <v>307</v>
      </c>
      <c r="G19" s="139"/>
      <c r="H19" s="139"/>
      <c r="I19" s="140"/>
      <c r="J19" s="135">
        <f>'A5'!J20*'A2'!J$28</f>
        <v>4508.2923657298907</v>
      </c>
      <c r="K19" s="135">
        <f>'A5'!K20*'A2'!K$28</f>
        <v>4397.4927402117755</v>
      </c>
      <c r="L19" s="135">
        <f>'A5'!L20*'A2'!L$28</f>
        <v>4467.0089188075035</v>
      </c>
      <c r="M19" s="135">
        <f>'A5'!M20*'A2'!M$28</f>
        <v>4429.8611765331452</v>
      </c>
      <c r="N19" s="135">
        <f>'A5'!N20*'A2'!N$28</f>
        <v>4504.0026752342774</v>
      </c>
      <c r="O19" s="135">
        <f>'A5'!O20*'A2'!O$28</f>
        <v>4643.8822646913832</v>
      </c>
      <c r="P19" s="135">
        <f>'A5'!P20*'A2'!P$28</f>
        <v>4926.4310082308293</v>
      </c>
      <c r="Q19" s="136">
        <f>'A5'!Q20*'A2'!Q$28</f>
        <v>5353.0470146439548</v>
      </c>
      <c r="R19" s="135">
        <f>'A5'!R20*'A2'!R$28</f>
        <v>6038.6300691064935</v>
      </c>
      <c r="S19" s="135">
        <f>'A5'!S20*'A2'!S$28</f>
        <v>6880.0711532450796</v>
      </c>
      <c r="T19" s="135">
        <f>'A5'!T20*'A2'!T$28</f>
        <v>7324.9582117600003</v>
      </c>
      <c r="U19" s="135">
        <f>'A5'!U20*'A2'!U$28</f>
        <v>7559.6687233526</v>
      </c>
      <c r="V19" s="135">
        <f>'A5'!V20*'A2'!V$28</f>
        <v>7030.2489585917583</v>
      </c>
      <c r="W19" s="135">
        <f>'A5'!W20*'A2'!W$28</f>
        <v>6928.8921308450044</v>
      </c>
      <c r="X19" s="376">
        <f>'A5'!X20*'A2'!X$28</f>
        <v>6758.6304175570131</v>
      </c>
    </row>
    <row r="20" spans="1:24" ht="15" x14ac:dyDescent="0.2">
      <c r="A20" s="65" t="str">
        <f t="shared" si="0"/>
        <v>OK</v>
      </c>
      <c r="B20" s="42" t="s">
        <v>57</v>
      </c>
      <c r="C20" s="66"/>
      <c r="D20" s="81"/>
      <c r="E20" s="500"/>
      <c r="F20" s="131" t="s">
        <v>308</v>
      </c>
      <c r="G20" s="132"/>
      <c r="H20" s="132"/>
      <c r="I20" s="133"/>
      <c r="J20" s="135">
        <f>'A5'!J21*'A2'!J$28</f>
        <v>41563.216579053151</v>
      </c>
      <c r="K20" s="135">
        <f>'A5'!K21*'A2'!K$28</f>
        <v>40132.954164636118</v>
      </c>
      <c r="L20" s="135">
        <f>'A5'!L21*'A2'!L$28</f>
        <v>38843.802724998219</v>
      </c>
      <c r="M20" s="135">
        <f>'A5'!M21*'A2'!M$28</f>
        <v>36137.618500943856</v>
      </c>
      <c r="N20" s="135">
        <f>'A5'!N21*'A2'!N$28</f>
        <v>36223.89481295977</v>
      </c>
      <c r="O20" s="135">
        <f>'A5'!O21*'A2'!O$28</f>
        <v>37606.503306964638</v>
      </c>
      <c r="P20" s="135">
        <f>'A5'!P21*'A2'!P$28</f>
        <v>35855.290685489759</v>
      </c>
      <c r="Q20" s="136">
        <f>'A5'!Q21*'A2'!Q$28</f>
        <v>38627.642821097033</v>
      </c>
      <c r="R20" s="135">
        <f>'A5'!R21*'A2'!R$28</f>
        <v>45320.206595739459</v>
      </c>
      <c r="S20" s="135">
        <f>'A5'!S21*'A2'!S$28</f>
        <v>49205.140064344247</v>
      </c>
      <c r="T20" s="135">
        <f>'A5'!T21*'A2'!T$28</f>
        <v>50982.864595580002</v>
      </c>
      <c r="U20" s="135">
        <f>'A5'!U21*'A2'!U$28</f>
        <v>52158.127739951837</v>
      </c>
      <c r="V20" s="135">
        <f>'A5'!V21*'A2'!V$28</f>
        <v>49101.517859806918</v>
      </c>
      <c r="W20" s="135">
        <f>'A5'!W21*'A2'!W$28</f>
        <v>49724.719838943325</v>
      </c>
      <c r="X20" s="376">
        <f>'A5'!X21*'A2'!X$28</f>
        <v>49915.196944656891</v>
      </c>
    </row>
    <row r="21" spans="1:24" ht="12.75" customHeight="1" x14ac:dyDescent="0.2">
      <c r="A21" s="65" t="str">
        <f t="shared" si="0"/>
        <v>OK</v>
      </c>
      <c r="B21" s="42" t="s">
        <v>57</v>
      </c>
      <c r="C21" s="66"/>
      <c r="D21" s="81"/>
      <c r="E21" s="500"/>
      <c r="F21" s="502" t="s">
        <v>29</v>
      </c>
      <c r="G21" s="144" t="s">
        <v>284</v>
      </c>
      <c r="H21" s="76"/>
      <c r="I21" s="78"/>
      <c r="J21" s="135">
        <f>'A5'!J22*'A2'!J$28</f>
        <v>8955.2961601833904</v>
      </c>
      <c r="K21" s="135">
        <f>'A5'!K22*'A2'!K$28</f>
        <v>8798.9987931083942</v>
      </c>
      <c r="L21" s="135">
        <f>'A5'!L22*'A2'!L$28</f>
        <v>8623.6445134886108</v>
      </c>
      <c r="M21" s="135">
        <f>'A5'!M22*'A2'!M$28</f>
        <v>8413.790479120571</v>
      </c>
      <c r="N21" s="135">
        <f>'A5'!N22*'A2'!N$28</f>
        <v>8430.9265433733781</v>
      </c>
      <c r="O21" s="135">
        <f>'A5'!O22*'A2'!O$28</f>
        <v>8664.8004453017566</v>
      </c>
      <c r="P21" s="135">
        <f>'A5'!P22*'A2'!P$28</f>
        <v>8249.788742764269</v>
      </c>
      <c r="Q21" s="136">
        <f>'A5'!Q22*'A2'!Q$28</f>
        <v>9058.3600869657639</v>
      </c>
      <c r="R21" s="135">
        <f>'A5'!R22*'A2'!R$28</f>
        <v>10497.08072398034</v>
      </c>
      <c r="S21" s="135">
        <f>'A5'!S22*'A2'!S$28</f>
        <v>11311.156711272681</v>
      </c>
      <c r="T21" s="135">
        <f>'A5'!T22*'A2'!T$28</f>
        <v>11308.44306091</v>
      </c>
      <c r="U21" s="135">
        <f>'A5'!U22*'A2'!U$28</f>
        <v>11454.176045298651</v>
      </c>
      <c r="V21" s="135">
        <f>'A5'!V22*'A2'!V$28</f>
        <v>10836.384941049839</v>
      </c>
      <c r="W21" s="135">
        <f>'A5'!W22*'A2'!W$28</f>
        <v>10595.042610809556</v>
      </c>
      <c r="X21" s="376">
        <f>'A5'!X22*'A2'!X$28</f>
        <v>10519.349044641294</v>
      </c>
    </row>
    <row r="22" spans="1:24" ht="15" x14ac:dyDescent="0.2">
      <c r="A22" s="65" t="str">
        <f t="shared" si="0"/>
        <v>OK</v>
      </c>
      <c r="B22" s="42" t="s">
        <v>57</v>
      </c>
      <c r="C22" s="66"/>
      <c r="D22" s="81"/>
      <c r="E22" s="500"/>
      <c r="F22" s="535"/>
      <c r="G22" s="144" t="s">
        <v>285</v>
      </c>
      <c r="H22" s="76"/>
      <c r="I22" s="78"/>
      <c r="J22" s="135">
        <f>'A5'!J23*'A2'!J$28</f>
        <v>18835.232475391793</v>
      </c>
      <c r="K22" s="135">
        <f>'A5'!K23*'A2'!K$28</f>
        <v>18281.813721119783</v>
      </c>
      <c r="L22" s="135">
        <f>'A5'!L23*'A2'!L$28</f>
        <v>17882.439174066076</v>
      </c>
      <c r="M22" s="135">
        <f>'A5'!M23*'A2'!M$28</f>
        <v>16864.71434318204</v>
      </c>
      <c r="N22" s="135">
        <f>'A5'!N23*'A2'!N$28</f>
        <v>17071.658251397752</v>
      </c>
      <c r="O22" s="135">
        <f>'A5'!O23*'A2'!O$28</f>
        <v>20216.067421992913</v>
      </c>
      <c r="P22" s="135">
        <f>'A5'!P23*'A2'!P$28</f>
        <v>19308.208133252589</v>
      </c>
      <c r="Q22" s="136">
        <f>'A5'!Q23*'A2'!Q$28</f>
        <v>20852.607618655016</v>
      </c>
      <c r="R22" s="135">
        <f>'A5'!R23*'A2'!R$28</f>
        <v>24904.906081893114</v>
      </c>
      <c r="S22" s="135">
        <f>'A5'!S23*'A2'!S$28</f>
        <v>26772.077662254083</v>
      </c>
      <c r="T22" s="135">
        <f>'A5'!T23*'A2'!T$28</f>
        <v>31150.083676780006</v>
      </c>
      <c r="U22" s="135">
        <f>'A5'!U23*'A2'!U$28</f>
        <v>32811.294188391134</v>
      </c>
      <c r="V22" s="135">
        <f>'A5'!V23*'A2'!V$28</f>
        <v>30883.317079418244</v>
      </c>
      <c r="W22" s="135">
        <f>'A5'!W23*'A2'!W$28</f>
        <v>31841.816063990125</v>
      </c>
      <c r="X22" s="376">
        <f>'A5'!X23*'A2'!X$28</f>
        <v>32185.127483176304</v>
      </c>
    </row>
    <row r="23" spans="1:24" ht="15" x14ac:dyDescent="0.2">
      <c r="A23" s="65" t="str">
        <f t="shared" si="0"/>
        <v>OK</v>
      </c>
      <c r="B23" s="42" t="s">
        <v>57</v>
      </c>
      <c r="C23" s="66"/>
      <c r="D23" s="81"/>
      <c r="E23" s="500"/>
      <c r="F23" s="536"/>
      <c r="G23" s="82" t="s">
        <v>257</v>
      </c>
      <c r="H23" s="83"/>
      <c r="I23" s="85"/>
      <c r="J23" s="135">
        <f>'A5'!J24*'A2'!J$28</f>
        <v>13772.630053401652</v>
      </c>
      <c r="K23" s="135">
        <f>'A5'!K24*'A2'!K$28</f>
        <v>13052.130588172327</v>
      </c>
      <c r="L23" s="135">
        <f>'A5'!L24*'A2'!L$28</f>
        <v>12337.703058138171</v>
      </c>
      <c r="M23" s="135">
        <f>'A5'!M24*'A2'!M$28</f>
        <v>10856.366413507723</v>
      </c>
      <c r="N23" s="135">
        <f>'A5'!N24*'A2'!N$28</f>
        <v>10721.240742545911</v>
      </c>
      <c r="O23" s="135">
        <f>'A5'!O24*'A2'!O$28</f>
        <v>8725.5534007229817</v>
      </c>
      <c r="P23" s="135">
        <f>'A5'!P24*'A2'!P$28</f>
        <v>8297.1941404914578</v>
      </c>
      <c r="Q23" s="136">
        <f>'A5'!Q24*'A2'!Q$28</f>
        <v>8716.5866080996111</v>
      </c>
      <c r="R23" s="135">
        <f>'A5'!R24*'A2'!R$28</f>
        <v>9917.6494332509374</v>
      </c>
      <c r="S23" s="135">
        <f>'A5'!S24*'A2'!S$28</f>
        <v>11121.230762557483</v>
      </c>
      <c r="T23" s="135">
        <f>'A5'!T24*'A2'!T$28</f>
        <v>8523.7547698899998</v>
      </c>
      <c r="U23" s="135">
        <f>'A5'!U24*'A2'!U$28</f>
        <v>7892.0711681117527</v>
      </c>
      <c r="V23" s="135">
        <f>'A5'!V24*'A2'!V$28</f>
        <v>7381.1857229451125</v>
      </c>
      <c r="W23" s="135">
        <f>'A5'!W24*'A2'!W$28</f>
        <v>7287.2948113702623</v>
      </c>
      <c r="X23" s="376">
        <f>'A5'!X24*'A2'!X$28</f>
        <v>7210.6650383621554</v>
      </c>
    </row>
    <row r="24" spans="1:24" ht="15" x14ac:dyDescent="0.2">
      <c r="A24" s="65" t="str">
        <f t="shared" si="0"/>
        <v>OK</v>
      </c>
      <c r="B24" s="42" t="s">
        <v>57</v>
      </c>
      <c r="C24" s="66"/>
      <c r="D24" s="81"/>
      <c r="E24" s="500"/>
      <c r="F24" s="138" t="s">
        <v>309</v>
      </c>
      <c r="G24" s="139"/>
      <c r="H24" s="139"/>
      <c r="I24" s="140"/>
      <c r="J24" s="135">
        <f>'A5'!J25*'A2'!J$28</f>
        <v>4372.0012910254272</v>
      </c>
      <c r="K24" s="135">
        <f>'A5'!K25*'A2'!K$28</f>
        <v>3814.1907801091115</v>
      </c>
      <c r="L24" s="135">
        <f>'A5'!L25*'A2'!L$28</f>
        <v>3477.8068011466539</v>
      </c>
      <c r="M24" s="135">
        <f>'A5'!M25*'A2'!M$28</f>
        <v>3453.9431599558679</v>
      </c>
      <c r="N24" s="135">
        <f>'A5'!N25*'A2'!N$28</f>
        <v>3502.9485538898043</v>
      </c>
      <c r="O24" s="135">
        <f>'A5'!O25*'A2'!O$28</f>
        <v>3594.4188078922166</v>
      </c>
      <c r="P24" s="135">
        <f>'A5'!P25*'A2'!P$28</f>
        <v>3763.6013317169759</v>
      </c>
      <c r="Q24" s="136">
        <f>'A5'!Q25*'A2'!Q$28</f>
        <v>4045.9338870882739</v>
      </c>
      <c r="R24" s="135">
        <f>'A5'!R25*'A2'!R$28</f>
        <v>4540.8601948250916</v>
      </c>
      <c r="S24" s="135">
        <f>'A5'!S25*'A2'!S$28</f>
        <v>5025.0469265759202</v>
      </c>
      <c r="T24" s="135">
        <f>'A5'!T25*'A2'!T$28</f>
        <v>5340.882208940001</v>
      </c>
      <c r="U24" s="135">
        <f>'A5'!U25*'A2'!U$28</f>
        <v>5374.7233601637763</v>
      </c>
      <c r="V24" s="135">
        <f>'A5'!V25*'A2'!V$28</f>
        <v>4938.9428883487435</v>
      </c>
      <c r="W24" s="135">
        <f>'A5'!W25*'A2'!W$28</f>
        <v>4877.1784170909523</v>
      </c>
      <c r="X24" s="376">
        <f>'A5'!X25*'A2'!X$28</f>
        <v>4893.8200549186422</v>
      </c>
    </row>
    <row r="25" spans="1:24" ht="15" x14ac:dyDescent="0.2">
      <c r="A25" s="65" t="str">
        <f t="shared" si="0"/>
        <v>OK</v>
      </c>
      <c r="B25" s="42" t="s">
        <v>57</v>
      </c>
      <c r="C25" s="66"/>
      <c r="D25" s="81"/>
      <c r="E25" s="500"/>
      <c r="F25" s="138" t="s">
        <v>310</v>
      </c>
      <c r="G25" s="139"/>
      <c r="H25" s="139"/>
      <c r="I25" s="140"/>
      <c r="J25" s="135">
        <f>'A5'!J26*'A2'!J$28</f>
        <v>1723.5079378543005</v>
      </c>
      <c r="K25" s="135">
        <f>'A5'!K26*'A2'!K$28</f>
        <v>1686.736626889885</v>
      </c>
      <c r="L25" s="135">
        <f>'A5'!L26*'A2'!L$28</f>
        <v>1394.5145451791279</v>
      </c>
      <c r="M25" s="135">
        <f>'A5'!M26*'A2'!M$28</f>
        <v>1409.0805439559247</v>
      </c>
      <c r="N25" s="135">
        <f>'A5'!N26*'A2'!N$28</f>
        <v>1312.6562705276012</v>
      </c>
      <c r="O25" s="135">
        <f>'A5'!O26*'A2'!O$28</f>
        <v>3250.3474590183546</v>
      </c>
      <c r="P25" s="135">
        <f>'A5'!P26*'A2'!P$28</f>
        <v>3322.5797389614709</v>
      </c>
      <c r="Q25" s="136">
        <f>'A5'!Q26*'A2'!Q$28</f>
        <v>3460.4515174666772</v>
      </c>
      <c r="R25" s="135">
        <f>'A5'!R26*'A2'!R$28</f>
        <v>3748.2008798859629</v>
      </c>
      <c r="S25" s="135">
        <f>'A5'!S26*'A2'!S$28</f>
        <v>4171.4878230296399</v>
      </c>
      <c r="T25" s="135">
        <f>'A5'!T26*'A2'!T$28</f>
        <v>4457.2361579899998</v>
      </c>
      <c r="U25" s="135">
        <f>'A5'!U26*'A2'!U$28</f>
        <v>4432.404165125241</v>
      </c>
      <c r="V25" s="135">
        <f>'A5'!V26*'A2'!V$28</f>
        <v>3974.3046838470023</v>
      </c>
      <c r="W25" s="135">
        <f>'A5'!W26*'A2'!W$28</f>
        <v>3869.6775545651753</v>
      </c>
      <c r="X25" s="376">
        <f>'A5'!X26*'A2'!X$28</f>
        <v>3960.5600235638058</v>
      </c>
    </row>
    <row r="26" spans="1:24" ht="15" x14ac:dyDescent="0.2">
      <c r="A26" s="65" t="str">
        <f t="shared" si="0"/>
        <v>OK</v>
      </c>
      <c r="B26" s="42" t="s">
        <v>57</v>
      </c>
      <c r="C26" s="66"/>
      <c r="D26" s="81"/>
      <c r="E26" s="500"/>
      <c r="F26" s="138" t="s">
        <v>258</v>
      </c>
      <c r="G26" s="139"/>
      <c r="H26" s="139"/>
      <c r="I26" s="140"/>
      <c r="J26" s="135">
        <f>'A5'!J27*'A2'!J$28</f>
        <v>38459.766617155736</v>
      </c>
      <c r="K26" s="135">
        <f>'A5'!K27*'A2'!K$28</f>
        <v>40090.417603542002</v>
      </c>
      <c r="L26" s="135">
        <f>'A5'!L27*'A2'!L$28</f>
        <v>39393.543664130877</v>
      </c>
      <c r="M26" s="135">
        <f>'A5'!M27*'A2'!M$28</f>
        <v>38100.72392564614</v>
      </c>
      <c r="N26" s="135">
        <f>'A5'!N27*'A2'!N$28</f>
        <v>35992.40313721195</v>
      </c>
      <c r="O26" s="135">
        <f>'A5'!O27*'A2'!O$28</f>
        <v>36817.945170115876</v>
      </c>
      <c r="P26" s="135">
        <f>'A5'!P27*'A2'!P$28</f>
        <v>34752.322639201593</v>
      </c>
      <c r="Q26" s="136">
        <f>'A5'!Q27*'A2'!Q$28</f>
        <v>36506.48680487572</v>
      </c>
      <c r="R26" s="135">
        <f>'A5'!R27*'A2'!R$28</f>
        <v>49980.8128360665</v>
      </c>
      <c r="S26" s="135">
        <f>'A5'!S27*'A2'!S$28</f>
        <v>47807.807511445593</v>
      </c>
      <c r="T26" s="135">
        <f>'A5'!T27*'A2'!T$28</f>
        <v>45757.941266210008</v>
      </c>
      <c r="U26" s="135">
        <f>'A5'!U27*'A2'!U$28</f>
        <v>46063.180668747584</v>
      </c>
      <c r="V26" s="135">
        <f>'A5'!V27*'A2'!V$28</f>
        <v>38521.48619526624</v>
      </c>
      <c r="W26" s="135">
        <f>'A5'!W27*'A2'!W$28</f>
        <v>36227.697532292463</v>
      </c>
      <c r="X26" s="376">
        <f>'A5'!X27*'A2'!X$28</f>
        <v>39938.945412834219</v>
      </c>
    </row>
    <row r="27" spans="1:24" ht="15" x14ac:dyDescent="0.2">
      <c r="A27" s="65" t="str">
        <f t="shared" si="0"/>
        <v>OK</v>
      </c>
      <c r="B27" s="42" t="s">
        <v>57</v>
      </c>
      <c r="C27" s="66"/>
      <c r="D27" s="81"/>
      <c r="E27" s="500"/>
      <c r="F27" s="138" t="s">
        <v>259</v>
      </c>
      <c r="G27" s="139"/>
      <c r="H27" s="139"/>
      <c r="I27" s="140"/>
      <c r="J27" s="135">
        <f>'A5'!J28*'A2'!J$28</f>
        <v>892.18223641001657</v>
      </c>
      <c r="K27" s="135">
        <f>'A5'!K28*'A2'!K$28</f>
        <v>942.4602377875475</v>
      </c>
      <c r="L27" s="135">
        <f>'A5'!L28*'A2'!L$28</f>
        <v>892.09448480963647</v>
      </c>
      <c r="M27" s="135">
        <f>'A5'!M28*'A2'!M$28</f>
        <v>799.00312058594068</v>
      </c>
      <c r="N27" s="135">
        <f>'A5'!N28*'A2'!N$28</f>
        <v>823.12598421005805</v>
      </c>
      <c r="O27" s="135">
        <f>'A5'!O28*'A2'!O$28</f>
        <v>842.07619210709686</v>
      </c>
      <c r="P27" s="135">
        <f>'A5'!P28*'A2'!P$28</f>
        <v>813.91128712248587</v>
      </c>
      <c r="Q27" s="136">
        <f>'A5'!Q28*'A2'!Q$28</f>
        <v>927.41460550897875</v>
      </c>
      <c r="R27" s="135">
        <f>'A5'!R28*'A2'!R$28</f>
        <v>969.70008277064267</v>
      </c>
      <c r="S27" s="135">
        <f>'A5'!S28*'A2'!S$28</f>
        <v>1036.4664415565198</v>
      </c>
      <c r="T27" s="135">
        <f>'A5'!T28*'A2'!T$28</f>
        <v>1078.5304237100004</v>
      </c>
      <c r="U27" s="135">
        <f>'A5'!U28*'A2'!U$28</f>
        <v>980.68276075144513</v>
      </c>
      <c r="V27" s="135">
        <f>'A5'!V28*'A2'!V$28</f>
        <v>999.09880995665981</v>
      </c>
      <c r="W27" s="135">
        <f>'A5'!W28*'A2'!W$28</f>
        <v>1232.4283341455591</v>
      </c>
      <c r="X27" s="376">
        <f>'A5'!X28*'A2'!X$28</f>
        <v>1279.1254596443252</v>
      </c>
    </row>
    <row r="28" spans="1:24" ht="15.75" thickBot="1" x14ac:dyDescent="0.25">
      <c r="A28" s="65" t="str">
        <f t="shared" si="0"/>
        <v>OK</v>
      </c>
      <c r="B28" s="42" t="s">
        <v>57</v>
      </c>
      <c r="C28" s="66"/>
      <c r="D28" s="145"/>
      <c r="E28" s="501"/>
      <c r="F28" s="146" t="s">
        <v>260</v>
      </c>
      <c r="G28" s="147"/>
      <c r="H28" s="147"/>
      <c r="I28" s="148"/>
      <c r="J28" s="135">
        <f>'A5'!J29*'A2'!J$28</f>
        <v>7794.3844901354669</v>
      </c>
      <c r="K28" s="135">
        <f>'A5'!K29*'A2'!K$28</f>
        <v>8173.5907092983789</v>
      </c>
      <c r="L28" s="135">
        <f>'A5'!L29*'A2'!L$28</f>
        <v>8326.6423084790295</v>
      </c>
      <c r="M28" s="135">
        <f>'A5'!M29*'A2'!M$28</f>
        <v>7439.524166674375</v>
      </c>
      <c r="N28" s="135">
        <f>'A5'!N29*'A2'!N$28</f>
        <v>8594.4787150855791</v>
      </c>
      <c r="O28" s="135">
        <f>'A5'!O29*'A2'!O$28</f>
        <v>6718.4330411145247</v>
      </c>
      <c r="P28" s="135">
        <f>'A5'!P29*'A2'!P$28</f>
        <v>5757.1485791816858</v>
      </c>
      <c r="Q28" s="136">
        <f>'A5'!Q29*'A2'!Q$28</f>
        <v>6692.8989650994617</v>
      </c>
      <c r="R28" s="150">
        <f>'A5'!R29*'A2'!R$28</f>
        <v>8179.5912896059826</v>
      </c>
      <c r="S28" s="150">
        <f>'A5'!S29*'A2'!S$28</f>
        <v>8283.9196501581591</v>
      </c>
      <c r="T28" s="150">
        <f>'A5'!T29*'A2'!T$28</f>
        <v>8383.8819143799446</v>
      </c>
      <c r="U28" s="150">
        <f>'A5'!U29*'A2'!U$28</f>
        <v>9641.3784952504811</v>
      </c>
      <c r="V28" s="150">
        <f>'A5'!V29*'A2'!V$28</f>
        <v>8726.6969110633454</v>
      </c>
      <c r="W28" s="150">
        <f>'A5'!W29*'A2'!W$28</f>
        <v>7113.7206439305874</v>
      </c>
      <c r="X28" s="377">
        <f>'A5'!X29*'A2'!X$28</f>
        <v>7283.5363686499368</v>
      </c>
    </row>
    <row r="29" spans="1:24" ht="13.5" thickBot="1" x14ac:dyDescent="0.25">
      <c r="A29" s="65" t="s">
        <v>50</v>
      </c>
      <c r="B29" s="42" t="s">
        <v>57</v>
      </c>
      <c r="C29" s="96"/>
      <c r="D29" s="235"/>
      <c r="E29" s="335"/>
      <c r="F29" s="335"/>
      <c r="G29" s="335"/>
      <c r="H29" s="335"/>
      <c r="I29" s="335"/>
      <c r="J29" s="335" t="s">
        <v>240</v>
      </c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6"/>
    </row>
    <row r="30" spans="1:24" ht="12.75" customHeight="1" x14ac:dyDescent="0.2">
      <c r="A30" s="65" t="str">
        <f t="shared" ref="A30:A43" si="3">IF(COUNTBLANK(C30:IW30)=254,"odstr",IF(AND($A$1="TISK",SUM(J30:R30)=0),"odstr","OK"))</f>
        <v>OK</v>
      </c>
      <c r="B30" s="42" t="s">
        <v>57</v>
      </c>
      <c r="C30" s="66"/>
      <c r="D30" s="155"/>
      <c r="E30" s="156" t="s">
        <v>9</v>
      </c>
      <c r="F30" s="156"/>
      <c r="G30" s="156"/>
      <c r="H30" s="157"/>
      <c r="I30" s="158"/>
      <c r="J30" s="317">
        <f>J15/J$14</f>
        <v>0.10666846814618382</v>
      </c>
      <c r="K30" s="317">
        <f t="shared" ref="K30:R30" si="4">K15/K$14</f>
        <v>0.10433484724324128</v>
      </c>
      <c r="L30" s="317">
        <f t="shared" si="4"/>
        <v>0.1095222622066863</v>
      </c>
      <c r="M30" s="317">
        <f t="shared" si="4"/>
        <v>0.11635025827169332</v>
      </c>
      <c r="N30" s="317">
        <f t="shared" si="4"/>
        <v>0.12009249243834719</v>
      </c>
      <c r="O30" s="317">
        <f t="shared" si="4"/>
        <v>0.11633828166600914</v>
      </c>
      <c r="P30" s="317">
        <f t="shared" si="4"/>
        <v>0.11597584746968478</v>
      </c>
      <c r="Q30" s="317">
        <f t="shared" si="4"/>
        <v>0.11858995588844412</v>
      </c>
      <c r="R30" s="317">
        <f t="shared" si="4"/>
        <v>0.112187656690965</v>
      </c>
      <c r="S30" s="317">
        <f t="shared" ref="S30:T43" si="5">S15/S$14</f>
        <v>0.11345821046161871</v>
      </c>
      <c r="T30" s="317">
        <f>T15/T$14</f>
        <v>0.11595199708603252</v>
      </c>
      <c r="U30" s="317">
        <f>U15/U$14</f>
        <v>0.11699877778511139</v>
      </c>
      <c r="V30" s="317">
        <f>V15/V$14</f>
        <v>0.11949279862408725</v>
      </c>
      <c r="W30" s="317">
        <f>W15/W$14</f>
        <v>0.11824428300514447</v>
      </c>
      <c r="X30" s="378">
        <f>X15/X$14</f>
        <v>0.1173222456024256</v>
      </c>
    </row>
    <row r="31" spans="1:24" ht="12.75" customHeight="1" x14ac:dyDescent="0.2">
      <c r="A31" s="65" t="str">
        <f t="shared" si="3"/>
        <v>OK</v>
      </c>
      <c r="B31" s="42" t="s">
        <v>57</v>
      </c>
      <c r="C31" s="66"/>
      <c r="D31" s="159"/>
      <c r="E31" s="83"/>
      <c r="F31" s="83" t="s">
        <v>34</v>
      </c>
      <c r="G31" s="83"/>
      <c r="H31" s="84"/>
      <c r="I31" s="85"/>
      <c r="J31" s="319">
        <f t="shared" ref="J31:R43" si="6">J16/J$14</f>
        <v>0.10415434670245258</v>
      </c>
      <c r="K31" s="29">
        <f t="shared" si="6"/>
        <v>0.10207746652798974</v>
      </c>
      <c r="L31" s="29">
        <f t="shared" si="6"/>
        <v>0.1071446232776046</v>
      </c>
      <c r="M31" s="29">
        <f t="shared" si="6"/>
        <v>0.11407140724294614</v>
      </c>
      <c r="N31" s="29">
        <f t="shared" si="6"/>
        <v>0.11785144524435441</v>
      </c>
      <c r="O31" s="29">
        <f t="shared" si="6"/>
        <v>0.11406873301496674</v>
      </c>
      <c r="P31" s="29">
        <f t="shared" si="6"/>
        <v>0.11339104458572391</v>
      </c>
      <c r="Q31" s="29">
        <f t="shared" si="6"/>
        <v>0.1161039783915199</v>
      </c>
      <c r="R31" s="29">
        <f t="shared" si="6"/>
        <v>0.10963251631642575</v>
      </c>
      <c r="S31" s="29">
        <f t="shared" si="5"/>
        <v>0.11081955022505879</v>
      </c>
      <c r="T31" s="29">
        <f t="shared" si="5"/>
        <v>0.11361002978763432</v>
      </c>
      <c r="U31" s="29">
        <f t="shared" ref="U31:V31" si="7">U16/U$14</f>
        <v>0.11457863136351784</v>
      </c>
      <c r="V31" s="29">
        <f t="shared" si="7"/>
        <v>0.11684304931345593</v>
      </c>
      <c r="W31" s="29">
        <f t="shared" ref="W31:X31" si="8">W16/W$14</f>
        <v>0.11571330287433376</v>
      </c>
      <c r="X31" s="379">
        <f t="shared" si="8"/>
        <v>0.11425036411640205</v>
      </c>
    </row>
    <row r="32" spans="1:24" ht="12.75" customHeight="1" x14ac:dyDescent="0.2">
      <c r="A32" s="65" t="str">
        <f t="shared" si="3"/>
        <v>OK</v>
      </c>
      <c r="B32" s="42" t="s">
        <v>57</v>
      </c>
      <c r="C32" s="66"/>
      <c r="D32" s="160"/>
      <c r="E32" s="132" t="s">
        <v>30</v>
      </c>
      <c r="F32" s="132"/>
      <c r="G32" s="132"/>
      <c r="H32" s="161"/>
      <c r="I32" s="133"/>
      <c r="J32" s="319">
        <f t="shared" si="6"/>
        <v>0.34304908061495493</v>
      </c>
      <c r="K32" s="29">
        <f t="shared" si="6"/>
        <v>0.3495301053696232</v>
      </c>
      <c r="L32" s="29">
        <f t="shared" si="6"/>
        <v>0.34262430824178819</v>
      </c>
      <c r="M32" s="29">
        <f t="shared" si="6"/>
        <v>0.34970198009178038</v>
      </c>
      <c r="N32" s="29">
        <f t="shared" si="6"/>
        <v>0.36165895118014713</v>
      </c>
      <c r="O32" s="29">
        <f t="shared" si="6"/>
        <v>0.36613165944400389</v>
      </c>
      <c r="P32" s="29">
        <f t="shared" si="6"/>
        <v>0.37659622816212224</v>
      </c>
      <c r="Q32" s="29">
        <f t="shared" si="6"/>
        <v>0.39188954306010021</v>
      </c>
      <c r="R32" s="29">
        <f t="shared" si="6"/>
        <v>0.3769603811135524</v>
      </c>
      <c r="S32" s="29">
        <f t="shared" si="5"/>
        <v>0.40623707078143528</v>
      </c>
      <c r="T32" s="29">
        <f t="shared" si="5"/>
        <v>0.41383290516798565</v>
      </c>
      <c r="U32" s="29">
        <f t="shared" ref="U32:V32" si="9">U17/U$14</f>
        <v>0.41628553011412195</v>
      </c>
      <c r="V32" s="29">
        <f t="shared" si="9"/>
        <v>0.41953333057458891</v>
      </c>
      <c r="W32" s="29">
        <f t="shared" ref="W32:X32" si="10">W17/W$14</f>
        <v>0.42818461153975318</v>
      </c>
      <c r="X32" s="379">
        <f t="shared" si="10"/>
        <v>0.41740747953066976</v>
      </c>
    </row>
    <row r="33" spans="1:24" ht="15" x14ac:dyDescent="0.2">
      <c r="A33" s="65" t="str">
        <f t="shared" si="3"/>
        <v>OK</v>
      </c>
      <c r="B33" s="42" t="s">
        <v>57</v>
      </c>
      <c r="C33" s="66"/>
      <c r="D33" s="159"/>
      <c r="E33" s="83"/>
      <c r="F33" s="83" t="s">
        <v>35</v>
      </c>
      <c r="G33" s="83"/>
      <c r="H33" s="84"/>
      <c r="I33" s="85"/>
      <c r="J33" s="319">
        <f t="shared" si="6"/>
        <v>0.30951306320650651</v>
      </c>
      <c r="K33" s="29">
        <f t="shared" si="6"/>
        <v>0.31464212089898924</v>
      </c>
      <c r="L33" s="29">
        <f t="shared" si="6"/>
        <v>0.30973170526502669</v>
      </c>
      <c r="M33" s="29">
        <f t="shared" si="6"/>
        <v>0.31794162019439626</v>
      </c>
      <c r="N33" s="29">
        <f t="shared" si="6"/>
        <v>0.33058198643897846</v>
      </c>
      <c r="O33" s="29">
        <f t="shared" si="6"/>
        <v>0.33596056657841855</v>
      </c>
      <c r="P33" s="29">
        <f t="shared" si="6"/>
        <v>0.34563744745560526</v>
      </c>
      <c r="Q33" s="29">
        <f t="shared" si="6"/>
        <v>0.36094831905661384</v>
      </c>
      <c r="R33" s="29">
        <f t="shared" si="6"/>
        <v>0.34789702791608601</v>
      </c>
      <c r="S33" s="29">
        <f t="shared" si="5"/>
        <v>0.3763725550787696</v>
      </c>
      <c r="T33" s="29">
        <f t="shared" si="5"/>
        <v>0.38213409357436051</v>
      </c>
      <c r="U33" s="29">
        <f t="shared" ref="U33:V33" si="11">U18/U$14</f>
        <v>0.38426121204597041</v>
      </c>
      <c r="V33" s="29">
        <f t="shared" si="11"/>
        <v>0.38625756516437132</v>
      </c>
      <c r="W33" s="29">
        <f t="shared" ref="W33:X33" si="12">W18/W$14</f>
        <v>0.39461016466992416</v>
      </c>
      <c r="X33" s="379">
        <f t="shared" si="12"/>
        <v>0.38499009437131299</v>
      </c>
    </row>
    <row r="34" spans="1:24" x14ac:dyDescent="0.2">
      <c r="A34" s="65" t="str">
        <f t="shared" si="3"/>
        <v>OK</v>
      </c>
      <c r="B34" s="42" t="s">
        <v>57</v>
      </c>
      <c r="C34" s="66"/>
      <c r="D34" s="162"/>
      <c r="E34" s="139" t="s">
        <v>10</v>
      </c>
      <c r="F34" s="139"/>
      <c r="G34" s="139"/>
      <c r="H34" s="163"/>
      <c r="I34" s="140"/>
      <c r="J34" s="319">
        <f t="shared" si="6"/>
        <v>2.4979865607310001E-2</v>
      </c>
      <c r="K34" s="29">
        <f t="shared" si="6"/>
        <v>2.4200696395510608E-2</v>
      </c>
      <c r="L34" s="29">
        <f t="shared" si="6"/>
        <v>2.5282873111875315E-2</v>
      </c>
      <c r="M34" s="29">
        <f t="shared" si="6"/>
        <v>2.5774444641671283E-2</v>
      </c>
      <c r="N34" s="29">
        <f t="shared" si="6"/>
        <v>2.5663582203168143E-2</v>
      </c>
      <c r="O34" s="29">
        <f t="shared" si="6"/>
        <v>2.5711521771227857E-2</v>
      </c>
      <c r="P34" s="29">
        <f t="shared" si="6"/>
        <v>2.8027499026221193E-2</v>
      </c>
      <c r="Q34" s="29">
        <f t="shared" si="6"/>
        <v>2.7406338670870008E-2</v>
      </c>
      <c r="R34" s="29">
        <f t="shared" si="6"/>
        <v>2.5971526454252117E-2</v>
      </c>
      <c r="S34" s="29">
        <f t="shared" si="5"/>
        <v>2.6995607153190982E-2</v>
      </c>
      <c r="T34" s="29">
        <f t="shared" si="5"/>
        <v>2.7928398787234684E-2</v>
      </c>
      <c r="U34" s="29">
        <f t="shared" ref="U34:V34" si="13">U19/U$14</f>
        <v>2.7955085826402701E-2</v>
      </c>
      <c r="V34" s="29">
        <f t="shared" si="13"/>
        <v>2.8605308399439651E-2</v>
      </c>
      <c r="W34" s="29">
        <f t="shared" ref="W34:X34" si="14">W19/W$14</f>
        <v>2.8577084376766641E-2</v>
      </c>
      <c r="X34" s="379">
        <f t="shared" si="14"/>
        <v>2.7576909081847244E-2</v>
      </c>
    </row>
    <row r="35" spans="1:24" x14ac:dyDescent="0.2">
      <c r="A35" s="65" t="str">
        <f t="shared" si="3"/>
        <v>OK</v>
      </c>
      <c r="B35" s="42" t="s">
        <v>57</v>
      </c>
      <c r="C35" s="66"/>
      <c r="D35" s="160"/>
      <c r="E35" s="132" t="s">
        <v>11</v>
      </c>
      <c r="F35" s="132"/>
      <c r="G35" s="132"/>
      <c r="H35" s="161"/>
      <c r="I35" s="133"/>
      <c r="J35" s="319">
        <f t="shared" si="6"/>
        <v>0.23029641383610122</v>
      </c>
      <c r="K35" s="29">
        <f t="shared" si="6"/>
        <v>0.22086345483006486</v>
      </c>
      <c r="L35" s="29">
        <f t="shared" si="6"/>
        <v>0.21985246802261138</v>
      </c>
      <c r="M35" s="29">
        <f t="shared" si="6"/>
        <v>0.21026100151141933</v>
      </c>
      <c r="N35" s="29">
        <f t="shared" si="6"/>
        <v>0.20640194273484835</v>
      </c>
      <c r="O35" s="29">
        <f t="shared" si="6"/>
        <v>0.20821381193673133</v>
      </c>
      <c r="P35" s="29">
        <f t="shared" si="6"/>
        <v>0.20398826718438751</v>
      </c>
      <c r="Q35" s="29">
        <f t="shared" si="6"/>
        <v>0.19776442432064067</v>
      </c>
      <c r="R35" s="29">
        <f t="shared" si="6"/>
        <v>0.19491754438396633</v>
      </c>
      <c r="S35" s="29">
        <f t="shared" si="5"/>
        <v>0.19306815314958686</v>
      </c>
      <c r="T35" s="29">
        <f t="shared" si="5"/>
        <v>0.19438606099553804</v>
      </c>
      <c r="U35" s="29">
        <f t="shared" ref="U35:V35" si="15">U20/U$14</f>
        <v>0.1928768297757088</v>
      </c>
      <c r="V35" s="29">
        <f t="shared" si="15"/>
        <v>0.19978866602495421</v>
      </c>
      <c r="W35" s="29">
        <f t="shared" ref="W35:X35" si="16">W20/W$14</f>
        <v>0.2050814888750867</v>
      </c>
      <c r="X35" s="379">
        <f t="shared" si="16"/>
        <v>0.20366653639907967</v>
      </c>
    </row>
    <row r="36" spans="1:24" ht="15" x14ac:dyDescent="0.2">
      <c r="A36" s="65" t="str">
        <f t="shared" si="3"/>
        <v>OK</v>
      </c>
      <c r="B36" s="42" t="s">
        <v>57</v>
      </c>
      <c r="C36" s="66"/>
      <c r="D36" s="75"/>
      <c r="E36" s="531" t="s">
        <v>29</v>
      </c>
      <c r="F36" s="144" t="s">
        <v>39</v>
      </c>
      <c r="G36" s="76"/>
      <c r="H36" s="77"/>
      <c r="I36" s="78"/>
      <c r="J36" s="319">
        <f t="shared" si="6"/>
        <v>4.962013915857099E-2</v>
      </c>
      <c r="K36" s="29">
        <f t="shared" si="6"/>
        <v>4.8423479231537191E-2</v>
      </c>
      <c r="L36" s="29">
        <f t="shared" si="6"/>
        <v>4.8809060818857039E-2</v>
      </c>
      <c r="M36" s="29">
        <f t="shared" si="6"/>
        <v>4.8954305403410302E-2</v>
      </c>
      <c r="N36" s="29">
        <f t="shared" si="6"/>
        <v>4.8038998196971647E-2</v>
      </c>
      <c r="O36" s="29">
        <f t="shared" si="6"/>
        <v>4.7973913332517812E-2</v>
      </c>
      <c r="P36" s="29">
        <f t="shared" si="6"/>
        <v>4.6934778050894035E-2</v>
      </c>
      <c r="Q36" s="29">
        <f t="shared" si="6"/>
        <v>4.637666802980385E-2</v>
      </c>
      <c r="R36" s="29">
        <f t="shared" si="6"/>
        <v>4.5146863873980342E-2</v>
      </c>
      <c r="S36" s="29">
        <f t="shared" si="5"/>
        <v>4.4382032718029922E-2</v>
      </c>
      <c r="T36" s="29">
        <f t="shared" si="5"/>
        <v>4.31165200315793E-2</v>
      </c>
      <c r="U36" s="29">
        <f t="shared" ref="U36:V36" si="17">U21/U$14</f>
        <v>4.2356680713787238E-2</v>
      </c>
      <c r="V36" s="29">
        <f t="shared" si="17"/>
        <v>4.4092056341041241E-2</v>
      </c>
      <c r="W36" s="29">
        <f t="shared" ref="W36:X36" si="18">W21/W$14</f>
        <v>4.3697523492492014E-2</v>
      </c>
      <c r="X36" s="379">
        <f t="shared" si="18"/>
        <v>4.2921585333430101E-2</v>
      </c>
    </row>
    <row r="37" spans="1:24" ht="15" x14ac:dyDescent="0.2">
      <c r="A37" s="65" t="str">
        <f t="shared" si="3"/>
        <v>OK</v>
      </c>
      <c r="B37" s="42" t="s">
        <v>57</v>
      </c>
      <c r="C37" s="66"/>
      <c r="D37" s="81"/>
      <c r="E37" s="532"/>
      <c r="F37" s="144" t="s">
        <v>40</v>
      </c>
      <c r="G37" s="76"/>
      <c r="H37" s="77"/>
      <c r="I37" s="78"/>
      <c r="J37" s="319">
        <f t="shared" si="6"/>
        <v>0.10436358996907111</v>
      </c>
      <c r="K37" s="29">
        <f t="shared" si="6"/>
        <v>0.10061019984828744</v>
      </c>
      <c r="L37" s="29">
        <f t="shared" si="6"/>
        <v>0.10121301496963143</v>
      </c>
      <c r="M37" s="29">
        <f t="shared" si="6"/>
        <v>9.8124665517425796E-2</v>
      </c>
      <c r="N37" s="29">
        <f t="shared" si="6"/>
        <v>9.7273455739311024E-2</v>
      </c>
      <c r="O37" s="29">
        <f t="shared" si="6"/>
        <v>0.11192916357962926</v>
      </c>
      <c r="P37" s="29">
        <f t="shared" si="6"/>
        <v>0.10984844479678478</v>
      </c>
      <c r="Q37" s="29">
        <f t="shared" si="6"/>
        <v>0.10676043475878852</v>
      </c>
      <c r="R37" s="29">
        <f t="shared" si="6"/>
        <v>0.10711343793945272</v>
      </c>
      <c r="S37" s="29">
        <f t="shared" si="5"/>
        <v>0.10504665942357967</v>
      </c>
      <c r="T37" s="29">
        <f t="shared" si="5"/>
        <v>0.11876818051796226</v>
      </c>
      <c r="U37" s="29">
        <f t="shared" ref="U37:V37" si="19">U22/U$14</f>
        <v>0.12133369578462679</v>
      </c>
      <c r="V37" s="29">
        <f t="shared" si="19"/>
        <v>0.12566081438336454</v>
      </c>
      <c r="W37" s="29">
        <f t="shared" ref="W37:X37" si="20">W22/W$14</f>
        <v>0.1313263718335817</v>
      </c>
      <c r="X37" s="379">
        <f t="shared" si="20"/>
        <v>0.13132340127454953</v>
      </c>
    </row>
    <row r="38" spans="1:24" ht="15" x14ac:dyDescent="0.2">
      <c r="A38" s="65" t="str">
        <f t="shared" si="3"/>
        <v>OK</v>
      </c>
      <c r="B38" s="42" t="s">
        <v>57</v>
      </c>
      <c r="C38" s="66"/>
      <c r="D38" s="164"/>
      <c r="E38" s="533"/>
      <c r="F38" s="82" t="s">
        <v>41</v>
      </c>
      <c r="G38" s="83"/>
      <c r="H38" s="84"/>
      <c r="I38" s="85"/>
      <c r="J38" s="319">
        <f t="shared" si="6"/>
        <v>7.631236394702462E-2</v>
      </c>
      <c r="K38" s="29">
        <f t="shared" si="6"/>
        <v>7.1829714871502887E-2</v>
      </c>
      <c r="L38" s="29">
        <f t="shared" si="6"/>
        <v>6.9830301792676019E-2</v>
      </c>
      <c r="M38" s="29">
        <f t="shared" si="6"/>
        <v>6.3166046064143652E-2</v>
      </c>
      <c r="N38" s="29">
        <f t="shared" si="6"/>
        <v>6.1089094069414748E-2</v>
      </c>
      <c r="O38" s="29">
        <f t="shared" si="6"/>
        <v>4.8310280804160222E-2</v>
      </c>
      <c r="P38" s="29">
        <f t="shared" si="6"/>
        <v>4.7204477298973743E-2</v>
      </c>
      <c r="Q38" s="29">
        <f t="shared" si="6"/>
        <v>4.4626868395146575E-2</v>
      </c>
      <c r="R38" s="29">
        <f t="shared" si="6"/>
        <v>4.2654789525430815E-2</v>
      </c>
      <c r="S38" s="29">
        <f t="shared" si="5"/>
        <v>4.3636812765283611E-2</v>
      </c>
      <c r="T38" s="29">
        <f t="shared" si="5"/>
        <v>3.2499137264140547E-2</v>
      </c>
      <c r="U38" s="29">
        <f t="shared" ref="U38:V38" si="21">U23/U$14</f>
        <v>2.9184285042956094E-2</v>
      </c>
      <c r="V38" s="29">
        <f t="shared" si="21"/>
        <v>3.0033231426370415E-2</v>
      </c>
      <c r="W38" s="29">
        <f t="shared" ref="W38:X38" si="22">W23/W$14</f>
        <v>3.0055257719462419E-2</v>
      </c>
      <c r="X38" s="379">
        <f t="shared" si="22"/>
        <v>2.9421323833008706E-2</v>
      </c>
    </row>
    <row r="39" spans="1:24" x14ac:dyDescent="0.2">
      <c r="A39" s="65" t="str">
        <f t="shared" si="3"/>
        <v>OK</v>
      </c>
      <c r="B39" s="42" t="s">
        <v>57</v>
      </c>
      <c r="C39" s="66"/>
      <c r="D39" s="162"/>
      <c r="E39" s="139" t="s">
        <v>248</v>
      </c>
      <c r="F39" s="139"/>
      <c r="G39" s="139"/>
      <c r="H39" s="163"/>
      <c r="I39" s="140"/>
      <c r="J39" s="319">
        <f t="shared" si="6"/>
        <v>2.4224694368755656E-2</v>
      </c>
      <c r="K39" s="29">
        <f t="shared" si="6"/>
        <v>2.0990614087865685E-2</v>
      </c>
      <c r="L39" s="29">
        <f t="shared" si="6"/>
        <v>1.9684077121672958E-2</v>
      </c>
      <c r="M39" s="29">
        <f t="shared" si="6"/>
        <v>2.0096220451186322E-2</v>
      </c>
      <c r="N39" s="29">
        <f t="shared" si="6"/>
        <v>1.9959625836932671E-2</v>
      </c>
      <c r="O39" s="29">
        <f t="shared" si="6"/>
        <v>1.9901016469928399E-2</v>
      </c>
      <c r="P39" s="29">
        <f t="shared" si="6"/>
        <v>2.1411917163468745E-2</v>
      </c>
      <c r="Q39" s="29">
        <f t="shared" si="6"/>
        <v>2.0714227625154902E-2</v>
      </c>
      <c r="R39" s="29">
        <f t="shared" si="6"/>
        <v>1.9529772369780266E-2</v>
      </c>
      <c r="S39" s="29">
        <f t="shared" si="5"/>
        <v>1.9716975265904064E-2</v>
      </c>
      <c r="T39" s="29">
        <f t="shared" si="5"/>
        <v>2.0363568486636233E-2</v>
      </c>
      <c r="U39" s="29">
        <f t="shared" ref="U39:V39" si="23">U24/U$14</f>
        <v>1.9875322361998408E-2</v>
      </c>
      <c r="V39" s="29">
        <f t="shared" si="23"/>
        <v>2.0096014425744477E-2</v>
      </c>
      <c r="W39" s="29">
        <f t="shared" ref="W39:X39" si="24">W24/W$14</f>
        <v>2.011512612893801E-2</v>
      </c>
      <c r="X39" s="379">
        <f t="shared" si="24"/>
        <v>1.9968014579822769E-2</v>
      </c>
    </row>
    <row r="40" spans="1:24" x14ac:dyDescent="0.2">
      <c r="A40" s="65" t="str">
        <f t="shared" si="3"/>
        <v>OK</v>
      </c>
      <c r="B40" s="42" t="s">
        <v>57</v>
      </c>
      <c r="C40" s="66"/>
      <c r="D40" s="162"/>
      <c r="E40" s="139" t="s">
        <v>249</v>
      </c>
      <c r="F40" s="139"/>
      <c r="G40" s="139"/>
      <c r="H40" s="163"/>
      <c r="I40" s="140"/>
      <c r="J40" s="319">
        <f t="shared" si="6"/>
        <v>9.5497348370755381E-3</v>
      </c>
      <c r="K40" s="29">
        <f t="shared" si="6"/>
        <v>9.2826079354900604E-3</v>
      </c>
      <c r="L40" s="29">
        <f t="shared" si="6"/>
        <v>7.8928282748628523E-3</v>
      </c>
      <c r="M40" s="29">
        <f t="shared" si="6"/>
        <v>8.198511652744633E-3</v>
      </c>
      <c r="N40" s="29">
        <f t="shared" si="6"/>
        <v>7.4794498432301541E-3</v>
      </c>
      <c r="O40" s="29">
        <f t="shared" si="6"/>
        <v>1.7996015982579921E-2</v>
      </c>
      <c r="P40" s="29">
        <f t="shared" si="6"/>
        <v>1.8902852844726481E-2</v>
      </c>
      <c r="Q40" s="29">
        <f t="shared" si="6"/>
        <v>1.7716695927081399E-2</v>
      </c>
      <c r="R40" s="29">
        <f t="shared" si="6"/>
        <v>1.6120626233726756E-2</v>
      </c>
      <c r="S40" s="29">
        <f t="shared" si="5"/>
        <v>1.636783167012933E-2</v>
      </c>
      <c r="T40" s="29">
        <f t="shared" si="5"/>
        <v>1.6994427177669358E-2</v>
      </c>
      <c r="U40" s="29">
        <f t="shared" ref="U40:V40" si="25">U25/U$14</f>
        <v>1.6390696919114395E-2</v>
      </c>
      <c r="V40" s="29">
        <f t="shared" si="25"/>
        <v>1.6171007858241437E-2</v>
      </c>
      <c r="W40" s="29">
        <f t="shared" ref="W40:X40" si="26">W25/W$14</f>
        <v>1.5959853306909955E-2</v>
      </c>
      <c r="X40" s="379">
        <f t="shared" si="26"/>
        <v>1.6160079326026634E-2</v>
      </c>
    </row>
    <row r="41" spans="1:24" ht="15" x14ac:dyDescent="0.2">
      <c r="A41" s="65" t="str">
        <f t="shared" si="3"/>
        <v>OK</v>
      </c>
      <c r="B41" s="42" t="s">
        <v>57</v>
      </c>
      <c r="C41" s="66"/>
      <c r="D41" s="162"/>
      <c r="E41" s="139" t="s">
        <v>36</v>
      </c>
      <c r="F41" s="139"/>
      <c r="G41" s="139"/>
      <c r="H41" s="163"/>
      <c r="I41" s="140"/>
      <c r="J41" s="319">
        <f t="shared" si="6"/>
        <v>0.21310059850777174</v>
      </c>
      <c r="K41" s="29">
        <f t="shared" si="6"/>
        <v>0.22062936361910401</v>
      </c>
      <c r="L41" s="29">
        <f t="shared" si="6"/>
        <v>0.22296395283518361</v>
      </c>
      <c r="M41" s="29">
        <f t="shared" si="6"/>
        <v>0.22168301905968751</v>
      </c>
      <c r="N41" s="29">
        <f t="shared" si="6"/>
        <v>0.20508291473280696</v>
      </c>
      <c r="O41" s="29">
        <f t="shared" si="6"/>
        <v>0.20384784644754958</v>
      </c>
      <c r="P41" s="29">
        <f t="shared" si="6"/>
        <v>0.19771325068833873</v>
      </c>
      <c r="Q41" s="29">
        <f t="shared" si="6"/>
        <v>0.18690460560519057</v>
      </c>
      <c r="R41" s="29">
        <f t="shared" si="6"/>
        <v>0.21496233217164024</v>
      </c>
      <c r="S41" s="29">
        <f t="shared" si="5"/>
        <v>0.18758538417522452</v>
      </c>
      <c r="T41" s="29">
        <f t="shared" si="5"/>
        <v>0.17446461732899329</v>
      </c>
      <c r="U41" s="29">
        <f t="shared" ref="U41:V41" si="27">U26/U$14</f>
        <v>0.1703381743506952</v>
      </c>
      <c r="V41" s="29">
        <f t="shared" si="27"/>
        <v>0.1567396829202867</v>
      </c>
      <c r="W41" s="29">
        <f t="shared" ref="W41:X41" si="28">W26/W$14</f>
        <v>0.14941522390680453</v>
      </c>
      <c r="X41" s="379">
        <f t="shared" si="28"/>
        <v>0.16296092528058378</v>
      </c>
    </row>
    <row r="42" spans="1:24" ht="15" x14ac:dyDescent="0.2">
      <c r="A42" s="65" t="str">
        <f t="shared" si="3"/>
        <v>OK</v>
      </c>
      <c r="B42" s="42" t="s">
        <v>57</v>
      </c>
      <c r="C42" s="66"/>
      <c r="D42" s="162"/>
      <c r="E42" s="139" t="s">
        <v>37</v>
      </c>
      <c r="F42" s="139"/>
      <c r="G42" s="139"/>
      <c r="H42" s="163"/>
      <c r="I42" s="140"/>
      <c r="J42" s="319">
        <f t="shared" si="6"/>
        <v>4.9434665178693009E-3</v>
      </c>
      <c r="K42" s="29">
        <f t="shared" si="6"/>
        <v>5.186635982584651E-3</v>
      </c>
      <c r="L42" s="29">
        <f t="shared" si="6"/>
        <v>5.0491754265999857E-3</v>
      </c>
      <c r="M42" s="29">
        <f t="shared" si="6"/>
        <v>4.6488729283796432E-3</v>
      </c>
      <c r="N42" s="29">
        <f t="shared" si="6"/>
        <v>4.6901307309369471E-3</v>
      </c>
      <c r="O42" s="29">
        <f t="shared" si="6"/>
        <v>4.6622758959702281E-3</v>
      </c>
      <c r="P42" s="29">
        <f t="shared" si="6"/>
        <v>4.630511981014847E-3</v>
      </c>
      <c r="Q42" s="29">
        <f t="shared" si="6"/>
        <v>4.748144131250626E-3</v>
      </c>
      <c r="R42" s="29">
        <f t="shared" si="6"/>
        <v>4.1705802581304095E-3</v>
      </c>
      <c r="S42" s="29">
        <f t="shared" si="5"/>
        <v>4.0668243482523325E-3</v>
      </c>
      <c r="T42" s="29">
        <f t="shared" si="5"/>
        <v>4.1121910742342145E-3</v>
      </c>
      <c r="U42" s="29">
        <f t="shared" ref="U42:V42" si="29">U27/U$14</f>
        <v>3.626491020776109E-3</v>
      </c>
      <c r="V42" s="29">
        <f t="shared" si="29"/>
        <v>4.0652229741303808E-3</v>
      </c>
      <c r="W42" s="29">
        <f t="shared" ref="W42:X42" si="30">W27/W$14</f>
        <v>5.0829494568708899E-3</v>
      </c>
      <c r="X42" s="379">
        <f t="shared" si="30"/>
        <v>5.2191530421984433E-3</v>
      </c>
    </row>
    <row r="43" spans="1:24" ht="15.75" thickBot="1" x14ac:dyDescent="0.25">
      <c r="A43" s="65" t="str">
        <f t="shared" si="3"/>
        <v>OK</v>
      </c>
      <c r="B43" s="42" t="s">
        <v>57</v>
      </c>
      <c r="C43" s="66"/>
      <c r="D43" s="165"/>
      <c r="E43" s="147" t="s">
        <v>38</v>
      </c>
      <c r="F43" s="147"/>
      <c r="G43" s="147"/>
      <c r="H43" s="166"/>
      <c r="I43" s="148"/>
      <c r="J43" s="316">
        <f t="shared" si="6"/>
        <v>4.3187677563977858E-2</v>
      </c>
      <c r="K43" s="316">
        <f t="shared" si="6"/>
        <v>4.4981674536515609E-2</v>
      </c>
      <c r="L43" s="316">
        <f t="shared" si="6"/>
        <v>4.7128054758719375E-2</v>
      </c>
      <c r="M43" s="316">
        <f t="shared" si="6"/>
        <v>4.3285691391437592E-2</v>
      </c>
      <c r="N43" s="316">
        <f t="shared" si="6"/>
        <v>4.897091029958256E-2</v>
      </c>
      <c r="O43" s="316">
        <f t="shared" si="6"/>
        <v>3.7197570385999544E-2</v>
      </c>
      <c r="P43" s="316">
        <f t="shared" si="6"/>
        <v>3.2753625480035325E-2</v>
      </c>
      <c r="Q43" s="334">
        <f t="shared" si="6"/>
        <v>3.4266064771267757E-2</v>
      </c>
      <c r="R43" s="334">
        <f t="shared" si="6"/>
        <v>3.5179580323986485E-2</v>
      </c>
      <c r="S43" s="334">
        <f t="shared" si="5"/>
        <v>3.2503942994657996E-2</v>
      </c>
      <c r="T43" s="334">
        <f t="shared" si="5"/>
        <v>3.1965833895675942E-2</v>
      </c>
      <c r="U43" s="334">
        <f t="shared" ref="U43:V43" si="31">U28/U$14</f>
        <v>3.5653091846070996E-2</v>
      </c>
      <c r="V43" s="334">
        <f t="shared" si="31"/>
        <v>3.5507968198527098E-2</v>
      </c>
      <c r="W43" s="334">
        <f t="shared" ref="W43:X43" si="32">W28/W$14</f>
        <v>2.9339379403725718E-2</v>
      </c>
      <c r="X43" s="380">
        <f t="shared" si="32"/>
        <v>2.9718657157346003E-2</v>
      </c>
    </row>
    <row r="44" spans="1:24" ht="13.5" x14ac:dyDescent="0.25">
      <c r="A44" s="65" t="s">
        <v>50</v>
      </c>
      <c r="B44" s="65" t="s">
        <v>58</v>
      </c>
      <c r="D44" s="97" t="str">
        <f>IF(D45="","","Komentáře:")</f>
        <v>Komentáře:</v>
      </c>
      <c r="E44" s="98"/>
      <c r="F44" s="98"/>
      <c r="G44" s="98"/>
      <c r="H44" s="98"/>
      <c r="I44" s="97"/>
      <c r="J44" s="97"/>
      <c r="K44" s="97"/>
      <c r="L44" s="97"/>
      <c r="M44" s="97"/>
      <c r="N44" s="97"/>
      <c r="O44" s="97"/>
      <c r="P44" s="372"/>
      <c r="Q44" s="372"/>
      <c r="R44" s="372"/>
      <c r="S44" s="372"/>
      <c r="T44" s="372"/>
      <c r="U44" s="474" t="s">
        <v>293</v>
      </c>
      <c r="V44" s="474"/>
      <c r="W44" s="474"/>
      <c r="X44" s="474"/>
    </row>
    <row r="45" spans="1:24" x14ac:dyDescent="0.2">
      <c r="A45" s="65" t="str">
        <f t="shared" ref="A45:A51" si="33">IF(COUNTBLANK(D45:E45)=2,"odstr","OK")</f>
        <v>OK</v>
      </c>
      <c r="B45" s="65"/>
      <c r="D45" s="100" t="s">
        <v>16</v>
      </c>
      <c r="E45" s="447" t="str">
        <f>Komentáře!C8</f>
        <v>§ 3111, 3112, 3115</v>
      </c>
      <c r="F45" s="447"/>
      <c r="G45" s="447"/>
      <c r="H45" s="447"/>
      <c r="I45" s="447"/>
      <c r="J45" s="447"/>
      <c r="K45" s="447"/>
      <c r="L45" s="447"/>
      <c r="M45" s="447"/>
      <c r="N45" s="447"/>
      <c r="O45" s="447"/>
      <c r="P45" s="447"/>
      <c r="Q45" s="447"/>
      <c r="R45" s="447"/>
      <c r="S45" s="309"/>
      <c r="T45" s="309"/>
      <c r="U45" s="309"/>
      <c r="V45" s="309"/>
      <c r="W45" s="309"/>
      <c r="X45" s="309"/>
    </row>
    <row r="46" spans="1:24" x14ac:dyDescent="0.2">
      <c r="A46" s="65" t="str">
        <f t="shared" si="33"/>
        <v>OK</v>
      </c>
      <c r="B46" s="65"/>
      <c r="D46" s="100" t="s">
        <v>17</v>
      </c>
      <c r="E46" s="447" t="str">
        <f>Komentáře!C9</f>
        <v>§ 3111</v>
      </c>
      <c r="F46" s="447"/>
      <c r="G46" s="447"/>
      <c r="H46" s="447"/>
      <c r="I46" s="447"/>
      <c r="J46" s="447"/>
      <c r="K46" s="447"/>
      <c r="L46" s="447"/>
      <c r="M46" s="447"/>
      <c r="N46" s="447"/>
      <c r="O46" s="447"/>
      <c r="P46" s="447"/>
      <c r="Q46" s="447"/>
      <c r="R46" s="447"/>
      <c r="S46" s="301"/>
      <c r="T46" s="309"/>
      <c r="U46" s="309"/>
      <c r="V46" s="309"/>
      <c r="W46" s="309"/>
      <c r="X46" s="309"/>
    </row>
    <row r="47" spans="1:24" x14ac:dyDescent="0.2">
      <c r="A47" s="65" t="str">
        <f t="shared" si="33"/>
        <v>OK</v>
      </c>
      <c r="B47" s="65"/>
      <c r="D47" s="100" t="s">
        <v>18</v>
      </c>
      <c r="E47" s="447" t="str">
        <f>Komentáře!C10</f>
        <v>§ 3113, 3114, 3117, 3118, 3119, 3143</v>
      </c>
      <c r="F47" s="447"/>
      <c r="G47" s="447"/>
      <c r="H47" s="447"/>
      <c r="I47" s="447"/>
      <c r="J47" s="447"/>
      <c r="K47" s="447"/>
      <c r="L47" s="447"/>
      <c r="M47" s="447"/>
      <c r="N47" s="447"/>
      <c r="O47" s="447"/>
      <c r="P47" s="447"/>
      <c r="Q47" s="447"/>
      <c r="R47" s="447"/>
      <c r="S47" s="301"/>
      <c r="T47" s="309"/>
      <c r="U47" s="309"/>
      <c r="V47" s="309"/>
      <c r="W47" s="309"/>
      <c r="X47" s="309"/>
    </row>
    <row r="48" spans="1:24" x14ac:dyDescent="0.2">
      <c r="A48" s="65" t="str">
        <f t="shared" si="33"/>
        <v>OK</v>
      </c>
      <c r="B48" s="65"/>
      <c r="D48" s="100" t="s">
        <v>31</v>
      </c>
      <c r="E48" s="447" t="str">
        <f>Komentáře!C11</f>
        <v>§ 3113, 3117, 3118, 3143</v>
      </c>
      <c r="F48" s="447"/>
      <c r="G48" s="447"/>
      <c r="H48" s="447"/>
      <c r="I48" s="447"/>
      <c r="J48" s="447"/>
      <c r="K48" s="447"/>
      <c r="L48" s="447"/>
      <c r="M48" s="447"/>
      <c r="N48" s="447"/>
      <c r="O48" s="447"/>
      <c r="P48" s="447"/>
      <c r="Q48" s="447"/>
      <c r="R48" s="447"/>
      <c r="S48" s="301"/>
      <c r="T48" s="309"/>
      <c r="U48" s="309"/>
      <c r="V48" s="309"/>
      <c r="W48" s="309"/>
      <c r="X48" s="309"/>
    </row>
    <row r="49" spans="1:24" x14ac:dyDescent="0.2">
      <c r="A49" s="65" t="str">
        <f t="shared" si="33"/>
        <v>OK</v>
      </c>
      <c r="B49" s="65"/>
      <c r="D49" s="100" t="s">
        <v>32</v>
      </c>
      <c r="E49" s="447" t="str">
        <f>Komentáře!C12</f>
        <v>§ 3231</v>
      </c>
      <c r="F49" s="447"/>
      <c r="G49" s="447"/>
      <c r="H49" s="447"/>
      <c r="I49" s="447"/>
      <c r="J49" s="447"/>
      <c r="K49" s="447"/>
      <c r="L49" s="447"/>
      <c r="M49" s="447"/>
      <c r="N49" s="447"/>
      <c r="O49" s="447"/>
      <c r="P49" s="447"/>
      <c r="Q49" s="447"/>
      <c r="R49" s="447"/>
      <c r="S49" s="301"/>
      <c r="T49" s="309"/>
      <c r="U49" s="309"/>
      <c r="V49" s="309"/>
      <c r="W49" s="309"/>
      <c r="X49" s="309"/>
    </row>
    <row r="50" spans="1:24" x14ac:dyDescent="0.2">
      <c r="A50" s="65" t="str">
        <f t="shared" si="33"/>
        <v>OK</v>
      </c>
      <c r="B50" s="65"/>
      <c r="D50" s="100" t="s">
        <v>33</v>
      </c>
      <c r="E50" s="447" t="str">
        <f>Komentáře!C13</f>
        <v>§ 312x; 3150</v>
      </c>
      <c r="F50" s="447"/>
      <c r="G50" s="447"/>
      <c r="H50" s="447"/>
      <c r="I50" s="447"/>
      <c r="J50" s="447"/>
      <c r="K50" s="447"/>
      <c r="L50" s="447"/>
      <c r="M50" s="447"/>
      <c r="N50" s="447"/>
      <c r="O50" s="447"/>
      <c r="P50" s="447"/>
      <c r="Q50" s="447"/>
      <c r="R50" s="447"/>
      <c r="S50" s="301"/>
      <c r="T50" s="309"/>
      <c r="U50" s="309"/>
      <c r="V50" s="309"/>
      <c r="W50" s="309"/>
      <c r="X50" s="309"/>
    </row>
    <row r="51" spans="1:24" x14ac:dyDescent="0.2">
      <c r="A51" s="65" t="str">
        <f t="shared" si="33"/>
        <v>OK</v>
      </c>
      <c r="B51" s="65"/>
      <c r="D51" s="100" t="s">
        <v>283</v>
      </c>
      <c r="E51" s="447" t="str">
        <f>Komentáře!C14</f>
        <v>§ 3121, 3128</v>
      </c>
      <c r="F51" s="447"/>
      <c r="G51" s="447"/>
      <c r="H51" s="447"/>
      <c r="I51" s="447"/>
      <c r="J51" s="447"/>
      <c r="K51" s="447"/>
      <c r="L51" s="447"/>
      <c r="M51" s="447"/>
      <c r="N51" s="447"/>
      <c r="O51" s="447"/>
      <c r="P51" s="447"/>
      <c r="Q51" s="447"/>
      <c r="R51" s="447"/>
      <c r="S51" s="301"/>
      <c r="T51" s="309"/>
      <c r="U51" s="309"/>
      <c r="V51" s="309"/>
      <c r="W51" s="309"/>
      <c r="X51" s="309"/>
    </row>
    <row r="52" spans="1:24" x14ac:dyDescent="0.2">
      <c r="A52" s="65" t="s">
        <v>58</v>
      </c>
      <c r="B52" s="65"/>
      <c r="D52" s="100" t="s">
        <v>286</v>
      </c>
      <c r="E52" s="447" t="str">
        <f>Komentáře!C15</f>
        <v>§ 3122, 3124, 3126, 3127, 3150</v>
      </c>
      <c r="F52" s="447"/>
      <c r="G52" s="447"/>
      <c r="H52" s="447"/>
      <c r="I52" s="447"/>
      <c r="J52" s="447"/>
      <c r="K52" s="447"/>
      <c r="L52" s="447"/>
      <c r="M52" s="447"/>
      <c r="N52" s="447"/>
      <c r="O52" s="447"/>
      <c r="P52" s="447"/>
      <c r="Q52" s="447"/>
      <c r="R52" s="447"/>
      <c r="S52" s="301"/>
      <c r="T52" s="309"/>
      <c r="U52" s="309"/>
      <c r="V52" s="309"/>
      <c r="W52" s="309"/>
      <c r="X52" s="309"/>
    </row>
    <row r="53" spans="1:24" x14ac:dyDescent="0.2">
      <c r="A53" s="65"/>
      <c r="B53" s="65"/>
      <c r="D53" s="100" t="s">
        <v>287</v>
      </c>
      <c r="E53" s="447" t="str">
        <f>Komentáře!C16</f>
        <v>§ 3123, 3125</v>
      </c>
      <c r="F53" s="447"/>
      <c r="G53" s="447"/>
      <c r="H53" s="447"/>
      <c r="I53" s="447"/>
      <c r="J53" s="447"/>
      <c r="K53" s="447"/>
      <c r="L53" s="447"/>
      <c r="M53" s="447"/>
      <c r="N53" s="447"/>
      <c r="O53" s="447"/>
      <c r="P53" s="447"/>
      <c r="Q53" s="447"/>
      <c r="R53" s="447"/>
      <c r="S53" s="301"/>
      <c r="T53" s="309"/>
      <c r="U53" s="309"/>
      <c r="V53" s="309"/>
      <c r="W53" s="309"/>
      <c r="X53" s="309"/>
    </row>
    <row r="54" spans="1:24" x14ac:dyDescent="0.2">
      <c r="A54" s="65"/>
      <c r="B54" s="65"/>
      <c r="D54" s="100" t="s">
        <v>288</v>
      </c>
      <c r="E54" s="447" t="str">
        <f>Komentáře!C17</f>
        <v>§ 3141, 3142</v>
      </c>
      <c r="F54" s="447"/>
      <c r="G54" s="447"/>
      <c r="H54" s="447"/>
      <c r="I54" s="447"/>
      <c r="J54" s="447"/>
      <c r="K54" s="447"/>
      <c r="L54" s="447"/>
      <c r="M54" s="447"/>
      <c r="N54" s="447"/>
      <c r="O54" s="447"/>
      <c r="P54" s="447"/>
      <c r="Q54" s="447"/>
      <c r="R54" s="447"/>
      <c r="S54" s="301"/>
      <c r="T54" s="309"/>
      <c r="U54" s="309"/>
      <c r="V54" s="309"/>
      <c r="W54" s="309"/>
      <c r="X54" s="309"/>
    </row>
    <row r="55" spans="1:24" x14ac:dyDescent="0.2">
      <c r="A55" s="65"/>
      <c r="B55" s="65"/>
      <c r="D55" s="100" t="s">
        <v>289</v>
      </c>
      <c r="E55" s="447" t="str">
        <f>Komentáře!C18</f>
        <v>§ 313x</v>
      </c>
      <c r="F55" s="447"/>
      <c r="G55" s="447"/>
      <c r="H55" s="447"/>
      <c r="I55" s="447"/>
      <c r="J55" s="447"/>
      <c r="K55" s="447"/>
      <c r="L55" s="447"/>
      <c r="M55" s="447"/>
      <c r="N55" s="447"/>
      <c r="O55" s="447"/>
      <c r="P55" s="447"/>
      <c r="Q55" s="447"/>
      <c r="R55" s="447"/>
      <c r="S55" s="301"/>
      <c r="T55" s="309"/>
      <c r="U55" s="309"/>
      <c r="V55" s="309"/>
      <c r="W55" s="309"/>
      <c r="X55" s="309"/>
    </row>
    <row r="56" spans="1:24" x14ac:dyDescent="0.2">
      <c r="A56" s="65"/>
      <c r="B56" s="65"/>
      <c r="D56" s="100" t="s">
        <v>290</v>
      </c>
      <c r="E56" s="447" t="str">
        <f>Komentáře!C19</f>
        <v>§ 321x, 322x</v>
      </c>
      <c r="F56" s="447"/>
      <c r="G56" s="447"/>
      <c r="H56" s="447"/>
      <c r="I56" s="447"/>
      <c r="J56" s="447"/>
      <c r="K56" s="447"/>
      <c r="L56" s="447"/>
      <c r="M56" s="447"/>
      <c r="N56" s="447"/>
      <c r="O56" s="447"/>
      <c r="P56" s="447"/>
      <c r="Q56" s="447"/>
      <c r="R56" s="447"/>
      <c r="S56" s="301"/>
      <c r="T56" s="309"/>
      <c r="U56" s="309"/>
      <c r="V56" s="309"/>
      <c r="W56" s="309"/>
      <c r="X56" s="309"/>
    </row>
    <row r="57" spans="1:24" x14ac:dyDescent="0.2">
      <c r="A57" s="65"/>
      <c r="B57" s="65"/>
      <c r="D57" s="100" t="s">
        <v>291</v>
      </c>
      <c r="E57" s="447" t="str">
        <f>Komentáře!C20</f>
        <v>§ 326x</v>
      </c>
      <c r="F57" s="447"/>
      <c r="G57" s="447"/>
      <c r="H57" s="447"/>
      <c r="I57" s="447"/>
      <c r="J57" s="447"/>
      <c r="K57" s="447"/>
      <c r="L57" s="447"/>
      <c r="M57" s="447"/>
      <c r="N57" s="447"/>
      <c r="O57" s="447"/>
      <c r="P57" s="447"/>
      <c r="Q57" s="447"/>
      <c r="R57" s="447"/>
      <c r="S57" s="301"/>
      <c r="T57" s="309"/>
      <c r="U57" s="309"/>
      <c r="V57" s="309"/>
      <c r="W57" s="309"/>
      <c r="X57" s="309"/>
    </row>
    <row r="58" spans="1:24" x14ac:dyDescent="0.2">
      <c r="A58" s="65"/>
      <c r="B58" s="65"/>
      <c r="D58" s="100" t="s">
        <v>292</v>
      </c>
      <c r="E58" s="447" t="str">
        <f>Komentáře!C21</f>
        <v>§ 3144, 3145, 3146, 3147, 3148, 3149, 3232, 3233, 3239, 3280, 329x</v>
      </c>
      <c r="F58" s="447"/>
      <c r="G58" s="447"/>
      <c r="H58" s="447"/>
      <c r="I58" s="447"/>
      <c r="J58" s="447"/>
      <c r="K58" s="447"/>
      <c r="L58" s="447"/>
      <c r="M58" s="447"/>
      <c r="N58" s="447"/>
      <c r="O58" s="447"/>
      <c r="P58" s="447"/>
      <c r="Q58" s="447"/>
      <c r="R58" s="447"/>
      <c r="S58" s="301"/>
      <c r="T58" s="309"/>
      <c r="U58" s="309"/>
      <c r="V58" s="309"/>
      <c r="W58" s="309"/>
      <c r="X58" s="309"/>
    </row>
    <row r="59" spans="1:24" ht="26.25" customHeight="1" x14ac:dyDescent="0.2">
      <c r="A59" s="65"/>
      <c r="B59" s="65"/>
      <c r="D59" s="100"/>
      <c r="E59" s="447"/>
      <c r="F59" s="447"/>
      <c r="G59" s="447"/>
      <c r="H59" s="447"/>
      <c r="I59" s="447"/>
      <c r="J59" s="447"/>
      <c r="K59" s="447"/>
      <c r="L59" s="447"/>
      <c r="M59" s="447"/>
      <c r="N59" s="447"/>
      <c r="O59" s="447"/>
      <c r="P59" s="447"/>
      <c r="Q59" s="447"/>
      <c r="R59" s="447"/>
      <c r="S59" s="447"/>
      <c r="T59" s="447"/>
      <c r="U59" s="530"/>
      <c r="V59" s="363"/>
      <c r="W59" s="363"/>
      <c r="X59" s="363"/>
    </row>
    <row r="60" spans="1:24" x14ac:dyDescent="0.2">
      <c r="A60" s="65"/>
      <c r="B60" s="65"/>
    </row>
    <row r="61" spans="1:24" x14ac:dyDescent="0.2">
      <c r="A61" s="65"/>
      <c r="B61" s="65"/>
    </row>
    <row r="62" spans="1:24" x14ac:dyDescent="0.2">
      <c r="A62" s="65"/>
      <c r="B62" s="65"/>
    </row>
    <row r="63" spans="1:24" x14ac:dyDescent="0.2">
      <c r="A63" s="65"/>
      <c r="B63" s="65"/>
    </row>
    <row r="64" spans="1:24" x14ac:dyDescent="0.2">
      <c r="A64" s="65"/>
      <c r="B64" s="65"/>
    </row>
    <row r="65" spans="1:2" x14ac:dyDescent="0.2">
      <c r="A65" s="65"/>
      <c r="B65" s="65"/>
    </row>
    <row r="66" spans="1:2" x14ac:dyDescent="0.2">
      <c r="A66" s="65"/>
      <c r="B66" s="65"/>
    </row>
    <row r="67" spans="1:2" x14ac:dyDescent="0.2">
      <c r="A67" s="65"/>
      <c r="B67" s="65"/>
    </row>
    <row r="68" spans="1:2" x14ac:dyDescent="0.2">
      <c r="A68" s="65"/>
      <c r="B68" s="65"/>
    </row>
    <row r="69" spans="1:2" x14ac:dyDescent="0.2">
      <c r="A69" s="65"/>
      <c r="B69" s="65"/>
    </row>
    <row r="70" spans="1:2" x14ac:dyDescent="0.2">
      <c r="A70" s="65"/>
      <c r="B70" s="65"/>
    </row>
    <row r="71" spans="1:2" x14ac:dyDescent="0.2">
      <c r="A71" s="65"/>
      <c r="B71" s="65"/>
    </row>
    <row r="72" spans="1:2" x14ac:dyDescent="0.2">
      <c r="A72" s="65"/>
      <c r="B72" s="65"/>
    </row>
    <row r="73" spans="1:2" x14ac:dyDescent="0.2">
      <c r="A73" s="65"/>
      <c r="B73" s="65"/>
    </row>
    <row r="74" spans="1:2" x14ac:dyDescent="0.2">
      <c r="A74" s="65"/>
      <c r="B74" s="65"/>
    </row>
    <row r="75" spans="1:2" x14ac:dyDescent="0.2">
      <c r="A75" s="65"/>
      <c r="B75" s="65"/>
    </row>
    <row r="76" spans="1:2" x14ac:dyDescent="0.2">
      <c r="A76" s="65"/>
      <c r="B76" s="65"/>
    </row>
    <row r="77" spans="1:2" x14ac:dyDescent="0.2">
      <c r="A77" s="65"/>
      <c r="B77" s="65"/>
    </row>
    <row r="78" spans="1:2" x14ac:dyDescent="0.2">
      <c r="A78" s="65"/>
      <c r="B78" s="65"/>
    </row>
    <row r="79" spans="1:2" x14ac:dyDescent="0.2">
      <c r="A79" s="65"/>
      <c r="B79" s="65"/>
    </row>
    <row r="80" spans="1:2" x14ac:dyDescent="0.2">
      <c r="A80" s="65"/>
      <c r="B80" s="65"/>
    </row>
    <row r="81" spans="1:2" x14ac:dyDescent="0.2">
      <c r="A81" s="65"/>
      <c r="B81" s="65"/>
    </row>
    <row r="82" spans="1:2" x14ac:dyDescent="0.2">
      <c r="A82" s="65"/>
      <c r="B82" s="65"/>
    </row>
    <row r="83" spans="1:2" x14ac:dyDescent="0.2">
      <c r="A83" s="65"/>
      <c r="B83" s="65"/>
    </row>
    <row r="84" spans="1:2" x14ac:dyDescent="0.2">
      <c r="A84" s="65"/>
      <c r="B84" s="65"/>
    </row>
    <row r="85" spans="1:2" x14ac:dyDescent="0.2">
      <c r="A85" s="65"/>
      <c r="B85" s="65"/>
    </row>
    <row r="86" spans="1:2" x14ac:dyDescent="0.2">
      <c r="A86" s="65"/>
      <c r="B86" s="65"/>
    </row>
    <row r="87" spans="1:2" x14ac:dyDescent="0.2">
      <c r="A87" s="65"/>
      <c r="B87" s="65"/>
    </row>
    <row r="88" spans="1:2" x14ac:dyDescent="0.2">
      <c r="A88" s="65"/>
      <c r="B88" s="65"/>
    </row>
    <row r="89" spans="1:2" x14ac:dyDescent="0.2">
      <c r="A89" s="65"/>
      <c r="B89" s="65"/>
    </row>
    <row r="90" spans="1:2" x14ac:dyDescent="0.2">
      <c r="A90" s="65"/>
      <c r="B90" s="65"/>
    </row>
    <row r="91" spans="1:2" x14ac:dyDescent="0.2">
      <c r="A91" s="65"/>
      <c r="B91" s="65"/>
    </row>
    <row r="92" spans="1:2" x14ac:dyDescent="0.2">
      <c r="A92" s="65"/>
      <c r="B92" s="65"/>
    </row>
    <row r="93" spans="1:2" x14ac:dyDescent="0.2">
      <c r="A93" s="65"/>
      <c r="B93" s="65"/>
    </row>
    <row r="94" spans="1:2" x14ac:dyDescent="0.2">
      <c r="A94" s="65"/>
      <c r="B94" s="65"/>
    </row>
    <row r="95" spans="1:2" x14ac:dyDescent="0.2">
      <c r="A95" s="65"/>
      <c r="B95" s="65"/>
    </row>
    <row r="96" spans="1:2" x14ac:dyDescent="0.2">
      <c r="A96" s="65"/>
      <c r="B96" s="65"/>
    </row>
    <row r="97" spans="1:2" x14ac:dyDescent="0.2">
      <c r="A97" s="65"/>
      <c r="B97" s="65"/>
    </row>
    <row r="98" spans="1:2" x14ac:dyDescent="0.2">
      <c r="A98" s="65"/>
      <c r="B98" s="65"/>
    </row>
    <row r="99" spans="1:2" x14ac:dyDescent="0.2">
      <c r="A99" s="65"/>
      <c r="B99" s="65"/>
    </row>
    <row r="100" spans="1:2" x14ac:dyDescent="0.2">
      <c r="A100" s="65"/>
      <c r="B100" s="65"/>
    </row>
    <row r="101" spans="1:2" x14ac:dyDescent="0.2">
      <c r="A101" s="65"/>
      <c r="B101" s="65"/>
    </row>
    <row r="102" spans="1:2" x14ac:dyDescent="0.2">
      <c r="A102" s="65"/>
      <c r="B102" s="65"/>
    </row>
    <row r="103" spans="1:2" x14ac:dyDescent="0.2">
      <c r="A103" s="65"/>
      <c r="B103" s="65"/>
    </row>
    <row r="104" spans="1:2" x14ac:dyDescent="0.2">
      <c r="A104" s="65"/>
      <c r="B104" s="65"/>
    </row>
    <row r="105" spans="1:2" x14ac:dyDescent="0.2">
      <c r="A105" s="65"/>
      <c r="B105" s="65"/>
    </row>
    <row r="106" spans="1:2" x14ac:dyDescent="0.2">
      <c r="A106" s="65"/>
      <c r="B106" s="65"/>
    </row>
    <row r="107" spans="1:2" x14ac:dyDescent="0.2">
      <c r="A107" s="65"/>
      <c r="B107" s="65"/>
    </row>
    <row r="108" spans="1:2" x14ac:dyDescent="0.2">
      <c r="A108" s="65"/>
      <c r="B108" s="65"/>
    </row>
    <row r="109" spans="1:2" x14ac:dyDescent="0.2">
      <c r="A109" s="65"/>
      <c r="B109" s="65"/>
    </row>
    <row r="110" spans="1:2" x14ac:dyDescent="0.2">
      <c r="A110" s="65"/>
      <c r="B110" s="65"/>
    </row>
    <row r="111" spans="1:2" x14ac:dyDescent="0.2">
      <c r="A111" s="65"/>
      <c r="B111" s="65"/>
    </row>
    <row r="112" spans="1:2" x14ac:dyDescent="0.2">
      <c r="A112" s="65"/>
      <c r="B112" s="65"/>
    </row>
    <row r="113" spans="1:2" x14ac:dyDescent="0.2">
      <c r="A113" s="65"/>
      <c r="B113" s="65"/>
    </row>
    <row r="114" spans="1:2" x14ac:dyDescent="0.2">
      <c r="A114" s="65"/>
      <c r="B114" s="65"/>
    </row>
    <row r="115" spans="1:2" x14ac:dyDescent="0.2">
      <c r="A115" s="65"/>
      <c r="B115" s="65"/>
    </row>
    <row r="116" spans="1:2" x14ac:dyDescent="0.2">
      <c r="A116" s="65"/>
      <c r="B116" s="65"/>
    </row>
    <row r="117" spans="1:2" x14ac:dyDescent="0.2">
      <c r="A117" s="65"/>
      <c r="B117" s="65"/>
    </row>
    <row r="118" spans="1:2" x14ac:dyDescent="0.2">
      <c r="A118" s="65"/>
      <c r="B118" s="65"/>
    </row>
    <row r="119" spans="1:2" x14ac:dyDescent="0.2">
      <c r="A119" s="65"/>
      <c r="B119" s="65"/>
    </row>
    <row r="120" spans="1:2" x14ac:dyDescent="0.2">
      <c r="A120" s="65"/>
      <c r="B120" s="65"/>
    </row>
    <row r="121" spans="1:2" x14ac:dyDescent="0.2">
      <c r="A121" s="65"/>
      <c r="B121" s="65"/>
    </row>
    <row r="122" spans="1:2" x14ac:dyDescent="0.2">
      <c r="A122" s="65"/>
      <c r="B122" s="65"/>
    </row>
    <row r="123" spans="1:2" x14ac:dyDescent="0.2">
      <c r="A123" s="65"/>
      <c r="B123" s="65"/>
    </row>
    <row r="124" spans="1:2" x14ac:dyDescent="0.2">
      <c r="A124" s="65"/>
      <c r="B124" s="65"/>
    </row>
    <row r="125" spans="1:2" x14ac:dyDescent="0.2">
      <c r="A125" s="65"/>
      <c r="B125" s="65"/>
    </row>
    <row r="126" spans="1:2" x14ac:dyDescent="0.2">
      <c r="A126" s="65"/>
      <c r="B126" s="65"/>
    </row>
    <row r="127" spans="1:2" x14ac:dyDescent="0.2">
      <c r="A127" s="65"/>
      <c r="B127" s="65"/>
    </row>
    <row r="128" spans="1:2" x14ac:dyDescent="0.2">
      <c r="A128" s="65"/>
      <c r="B128" s="65"/>
    </row>
    <row r="129" spans="1:2" x14ac:dyDescent="0.2">
      <c r="A129" s="65"/>
      <c r="B129" s="65"/>
    </row>
    <row r="130" spans="1:2" x14ac:dyDescent="0.2">
      <c r="A130" s="65"/>
      <c r="B130" s="65"/>
    </row>
    <row r="131" spans="1:2" x14ac:dyDescent="0.2">
      <c r="A131" s="65"/>
      <c r="B131" s="65"/>
    </row>
    <row r="132" spans="1:2" x14ac:dyDescent="0.2">
      <c r="A132" s="65"/>
      <c r="B132" s="65"/>
    </row>
    <row r="133" spans="1:2" x14ac:dyDescent="0.2">
      <c r="A133" s="65"/>
      <c r="B133" s="65"/>
    </row>
    <row r="134" spans="1:2" x14ac:dyDescent="0.2">
      <c r="A134" s="65"/>
      <c r="B134" s="65"/>
    </row>
    <row r="135" spans="1:2" x14ac:dyDescent="0.2">
      <c r="A135" s="65"/>
      <c r="B135" s="65"/>
    </row>
    <row r="136" spans="1:2" x14ac:dyDescent="0.2">
      <c r="A136" s="65"/>
      <c r="B136" s="65"/>
    </row>
    <row r="137" spans="1:2" x14ac:dyDescent="0.2">
      <c r="A137" s="65"/>
      <c r="B137" s="65"/>
    </row>
    <row r="138" spans="1:2" x14ac:dyDescent="0.2">
      <c r="A138" s="65"/>
      <c r="B138" s="65"/>
    </row>
    <row r="139" spans="1:2" x14ac:dyDescent="0.2">
      <c r="A139" s="65"/>
      <c r="B139" s="65"/>
    </row>
    <row r="140" spans="1:2" x14ac:dyDescent="0.2">
      <c r="A140" s="65"/>
      <c r="B140" s="65"/>
    </row>
    <row r="141" spans="1:2" x14ac:dyDescent="0.2">
      <c r="A141" s="65"/>
      <c r="B141" s="65"/>
    </row>
    <row r="142" spans="1:2" x14ac:dyDescent="0.2">
      <c r="A142" s="65"/>
      <c r="B142" s="65"/>
    </row>
    <row r="143" spans="1:2" x14ac:dyDescent="0.2">
      <c r="A143" s="65"/>
      <c r="B143" s="65"/>
    </row>
    <row r="144" spans="1:2" x14ac:dyDescent="0.2">
      <c r="A144" s="65"/>
      <c r="B144" s="65"/>
    </row>
    <row r="145" spans="1:2" x14ac:dyDescent="0.2">
      <c r="A145" s="65"/>
      <c r="B145" s="65"/>
    </row>
    <row r="146" spans="1:2" x14ac:dyDescent="0.2">
      <c r="A146" s="65"/>
      <c r="B146" s="65"/>
    </row>
    <row r="147" spans="1:2" x14ac:dyDescent="0.2">
      <c r="A147" s="65"/>
      <c r="B147" s="65"/>
    </row>
    <row r="148" spans="1:2" x14ac:dyDescent="0.2">
      <c r="A148" s="65"/>
      <c r="B148" s="65"/>
    </row>
    <row r="149" spans="1:2" x14ac:dyDescent="0.2">
      <c r="A149" s="65"/>
      <c r="B149" s="65"/>
    </row>
    <row r="150" spans="1:2" x14ac:dyDescent="0.2">
      <c r="A150" s="65"/>
      <c r="B150" s="65"/>
    </row>
    <row r="151" spans="1:2" x14ac:dyDescent="0.2">
      <c r="A151" s="65"/>
      <c r="B151" s="65"/>
    </row>
    <row r="152" spans="1:2" x14ac:dyDescent="0.2">
      <c r="A152" s="65"/>
      <c r="B152" s="65"/>
    </row>
    <row r="153" spans="1:2" x14ac:dyDescent="0.2">
      <c r="A153" s="65"/>
      <c r="B153" s="65"/>
    </row>
    <row r="154" spans="1:2" x14ac:dyDescent="0.2">
      <c r="A154" s="65"/>
      <c r="B154" s="65"/>
    </row>
    <row r="155" spans="1:2" x14ac:dyDescent="0.2">
      <c r="A155" s="65"/>
      <c r="B155" s="65"/>
    </row>
    <row r="156" spans="1:2" x14ac:dyDescent="0.2">
      <c r="A156" s="65"/>
      <c r="B156" s="65"/>
    </row>
    <row r="157" spans="1:2" x14ac:dyDescent="0.2">
      <c r="A157" s="65"/>
      <c r="B157" s="65"/>
    </row>
    <row r="158" spans="1:2" x14ac:dyDescent="0.2">
      <c r="A158" s="65"/>
      <c r="B158" s="65"/>
    </row>
    <row r="159" spans="1:2" x14ac:dyDescent="0.2">
      <c r="A159" s="65"/>
      <c r="B159" s="65"/>
    </row>
    <row r="160" spans="1:2" x14ac:dyDescent="0.2">
      <c r="A160" s="65"/>
      <c r="B160" s="65"/>
    </row>
    <row r="161" spans="1:2" x14ac:dyDescent="0.2">
      <c r="A161" s="65"/>
      <c r="B161" s="65"/>
    </row>
    <row r="162" spans="1:2" x14ac:dyDescent="0.2">
      <c r="A162" s="65"/>
      <c r="B162" s="65"/>
    </row>
    <row r="163" spans="1:2" x14ac:dyDescent="0.2">
      <c r="A163" s="65"/>
      <c r="B163" s="65"/>
    </row>
    <row r="164" spans="1:2" x14ac:dyDescent="0.2">
      <c r="A164" s="65"/>
      <c r="B164" s="65"/>
    </row>
    <row r="165" spans="1:2" x14ac:dyDescent="0.2">
      <c r="A165" s="65"/>
      <c r="B165" s="65"/>
    </row>
    <row r="166" spans="1:2" x14ac:dyDescent="0.2">
      <c r="A166" s="65"/>
      <c r="B166" s="65"/>
    </row>
    <row r="167" spans="1:2" x14ac:dyDescent="0.2">
      <c r="A167" s="65"/>
      <c r="B167" s="65"/>
    </row>
    <row r="168" spans="1:2" x14ac:dyDescent="0.2">
      <c r="A168" s="65"/>
      <c r="B168" s="65"/>
    </row>
    <row r="169" spans="1:2" x14ac:dyDescent="0.2">
      <c r="A169" s="65"/>
      <c r="B169" s="65"/>
    </row>
    <row r="170" spans="1:2" x14ac:dyDescent="0.2">
      <c r="A170" s="65"/>
      <c r="B170" s="65"/>
    </row>
    <row r="171" spans="1:2" x14ac:dyDescent="0.2">
      <c r="A171" s="65"/>
      <c r="B171" s="65"/>
    </row>
    <row r="172" spans="1:2" x14ac:dyDescent="0.2">
      <c r="A172" s="65"/>
      <c r="B172" s="65"/>
    </row>
    <row r="173" spans="1:2" x14ac:dyDescent="0.2">
      <c r="A173" s="65"/>
      <c r="B173" s="65"/>
    </row>
    <row r="174" spans="1:2" x14ac:dyDescent="0.2">
      <c r="A174" s="65"/>
      <c r="B174" s="65"/>
    </row>
    <row r="175" spans="1:2" x14ac:dyDescent="0.2">
      <c r="A175" s="65"/>
      <c r="B175" s="65"/>
    </row>
    <row r="176" spans="1:2" x14ac:dyDescent="0.2">
      <c r="A176" s="65"/>
      <c r="B176" s="65"/>
    </row>
    <row r="177" spans="1:2" x14ac:dyDescent="0.2">
      <c r="A177" s="65"/>
      <c r="B177" s="65"/>
    </row>
    <row r="178" spans="1:2" x14ac:dyDescent="0.2">
      <c r="A178" s="65"/>
      <c r="B178" s="65"/>
    </row>
    <row r="179" spans="1:2" x14ac:dyDescent="0.2">
      <c r="A179" s="65"/>
      <c r="B179" s="65"/>
    </row>
    <row r="180" spans="1:2" x14ac:dyDescent="0.2">
      <c r="A180" s="65"/>
      <c r="B180" s="65"/>
    </row>
    <row r="181" spans="1:2" x14ac:dyDescent="0.2">
      <c r="A181" s="65"/>
      <c r="B181" s="65"/>
    </row>
    <row r="182" spans="1:2" x14ac:dyDescent="0.2">
      <c r="A182" s="65"/>
      <c r="B182" s="65"/>
    </row>
    <row r="183" spans="1:2" x14ac:dyDescent="0.2">
      <c r="A183" s="65"/>
      <c r="B183" s="65"/>
    </row>
    <row r="184" spans="1:2" x14ac:dyDescent="0.2">
      <c r="A184" s="65"/>
      <c r="B184" s="65"/>
    </row>
    <row r="185" spans="1:2" x14ac:dyDescent="0.2">
      <c r="A185" s="65"/>
      <c r="B185" s="65"/>
    </row>
    <row r="186" spans="1:2" x14ac:dyDescent="0.2">
      <c r="A186" s="65"/>
      <c r="B186" s="65"/>
    </row>
    <row r="187" spans="1:2" x14ac:dyDescent="0.2">
      <c r="A187" s="65"/>
      <c r="B187" s="65"/>
    </row>
    <row r="188" spans="1:2" x14ac:dyDescent="0.2">
      <c r="A188" s="65"/>
      <c r="B188" s="65"/>
    </row>
    <row r="189" spans="1:2" x14ac:dyDescent="0.2">
      <c r="A189" s="65"/>
      <c r="B189" s="65"/>
    </row>
    <row r="190" spans="1:2" x14ac:dyDescent="0.2">
      <c r="A190" s="65"/>
      <c r="B190" s="65"/>
    </row>
    <row r="191" spans="1:2" x14ac:dyDescent="0.2">
      <c r="A191" s="65"/>
      <c r="B191" s="65"/>
    </row>
    <row r="192" spans="1:2" x14ac:dyDescent="0.2">
      <c r="A192" s="65"/>
      <c r="B192" s="65"/>
    </row>
    <row r="193" spans="1:2" x14ac:dyDescent="0.2">
      <c r="A193" s="65"/>
      <c r="B193" s="65"/>
    </row>
    <row r="194" spans="1:2" x14ac:dyDescent="0.2">
      <c r="A194" s="65"/>
      <c r="B194" s="65"/>
    </row>
    <row r="195" spans="1:2" x14ac:dyDescent="0.2">
      <c r="A195" s="65"/>
      <c r="B195" s="65"/>
    </row>
    <row r="196" spans="1:2" x14ac:dyDescent="0.2">
      <c r="A196" s="65"/>
      <c r="B196" s="65"/>
    </row>
    <row r="197" spans="1:2" x14ac:dyDescent="0.2">
      <c r="A197" s="65"/>
      <c r="B197" s="65"/>
    </row>
    <row r="198" spans="1:2" x14ac:dyDescent="0.2">
      <c r="A198" s="65"/>
      <c r="B198" s="65"/>
    </row>
    <row r="199" spans="1:2" x14ac:dyDescent="0.2">
      <c r="A199" s="65"/>
      <c r="B199" s="65"/>
    </row>
  </sheetData>
  <mergeCells count="35">
    <mergeCell ref="X9:X13"/>
    <mergeCell ref="U44:X44"/>
    <mergeCell ref="W9:W13"/>
    <mergeCell ref="D9:I13"/>
    <mergeCell ref="P9:P13"/>
    <mergeCell ref="F21:F23"/>
    <mergeCell ref="S9:S13"/>
    <mergeCell ref="K9:K13"/>
    <mergeCell ref="Q9:Q13"/>
    <mergeCell ref="E15:E28"/>
    <mergeCell ref="V9:V13"/>
    <mergeCell ref="U9:U13"/>
    <mergeCell ref="T9:T13"/>
    <mergeCell ref="N9:N13"/>
    <mergeCell ref="M9:M13"/>
    <mergeCell ref="J9:J13"/>
    <mergeCell ref="E56:R56"/>
    <mergeCell ref="E48:R48"/>
    <mergeCell ref="L9:L13"/>
    <mergeCell ref="R9:R13"/>
    <mergeCell ref="E50:R50"/>
    <mergeCell ref="O9:O13"/>
    <mergeCell ref="E46:R46"/>
    <mergeCell ref="E59:U59"/>
    <mergeCell ref="E36:E38"/>
    <mergeCell ref="E52:R52"/>
    <mergeCell ref="E53:R53"/>
    <mergeCell ref="E45:R45"/>
    <mergeCell ref="E58:R58"/>
    <mergeCell ref="E57:R57"/>
    <mergeCell ref="E54:R54"/>
    <mergeCell ref="E55:R55"/>
    <mergeCell ref="E51:R51"/>
    <mergeCell ref="E49:R49"/>
    <mergeCell ref="E47:R47"/>
  </mergeCells>
  <phoneticPr fontId="0" type="noConversion"/>
  <conditionalFormatting sqref="A2:A13 A14:B43 A44:A51">
    <cfRule type="cellIs" dxfId="9" priority="3" stopIfTrue="1" operator="equal">
      <formula>"odstr"</formula>
    </cfRule>
  </conditionalFormatting>
  <conditionalFormatting sqref="B1">
    <cfRule type="cellIs" dxfId="8" priority="4" stopIfTrue="1" operator="equal">
      <formula>"FUNKCE"</formula>
    </cfRule>
  </conditionalFormatting>
  <conditionalFormatting sqref="B4">
    <cfRule type="expression" dxfId="7" priority="9" stopIfTrue="1">
      <formula>COUNTIF(Datova_oblast,"")-$B$5&gt;0</formula>
    </cfRule>
  </conditionalFormatting>
  <conditionalFormatting sqref="C1:E1">
    <cfRule type="cellIs" dxfId="6" priority="2" stopIfTrue="1" operator="equal">
      <formula>"nezadána"</formula>
    </cfRule>
  </conditionalFormatting>
  <conditionalFormatting sqref="F1:I1 R1">
    <cfRule type="cellIs" dxfId="5" priority="7" stopIfTrue="1" operator="notEqual">
      <formula>""</formula>
    </cfRule>
  </conditionalFormatting>
  <conditionalFormatting sqref="G3">
    <cfRule type="expression" dxfId="4" priority="8" stopIfTrue="1">
      <formula>D1=" ?"</formula>
    </cfRule>
  </conditionalFormatting>
  <conditionalFormatting sqref="G8">
    <cfRule type="expression" dxfId="3" priority="5" stopIfTrue="1">
      <formula>S8=" "</formula>
    </cfRule>
  </conditionalFormatting>
  <conditionalFormatting sqref="P44:U44">
    <cfRule type="expression" dxfId="2" priority="1" stopIfTrue="1">
      <formula>S45="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6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6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rowBreaks count="1" manualBreakCount="1">
    <brk id="28" min="3" max="1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2"/>
  <dimension ref="C1:E100"/>
  <sheetViews>
    <sheetView showGridLines="0" topLeftCell="B1" zoomScale="130" zoomScaleNormal="130" workbookViewId="0">
      <pane ySplit="4" topLeftCell="A5" activePane="bottomLeft" state="frozenSplit"/>
      <selection activeCell="C1" sqref="A1:IV1"/>
      <selection pane="bottomLeft" activeCell="C7" sqref="C7"/>
    </sheetView>
  </sheetViews>
  <sheetFormatPr defaultColWidth="9.28515625" defaultRowHeight="13.5" x14ac:dyDescent="0.2"/>
  <cols>
    <col min="1" max="1" width="0" style="260" hidden="1" customWidth="1"/>
    <col min="2" max="2" width="1.7109375" style="260" customWidth="1"/>
    <col min="3" max="3" width="96.7109375" style="260" customWidth="1"/>
    <col min="4" max="4" width="9.28515625" style="260"/>
    <col min="5" max="5" width="45.7109375" style="261" customWidth="1"/>
    <col min="6" max="16384" width="9.28515625" style="260"/>
  </cols>
  <sheetData>
    <row r="1" spans="3:5" hidden="1" x14ac:dyDescent="0.2"/>
    <row r="3" spans="3:5" ht="18" customHeight="1" x14ac:dyDescent="0.2">
      <c r="C3" s="262" t="s">
        <v>195</v>
      </c>
      <c r="E3" s="263" t="s">
        <v>196</v>
      </c>
    </row>
    <row r="4" spans="3:5" x14ac:dyDescent="0.2">
      <c r="D4" s="264" t="s">
        <v>197</v>
      </c>
      <c r="E4" s="261" t="s">
        <v>198</v>
      </c>
    </row>
    <row r="5" spans="3:5" ht="12.75" customHeight="1" x14ac:dyDescent="0.2">
      <c r="C5" s="265" t="s">
        <v>243</v>
      </c>
      <c r="D5" s="266">
        <f t="shared" ref="D5:D36" si="0">LEN(C5)</f>
        <v>164</v>
      </c>
      <c r="E5" s="261" t="s">
        <v>250</v>
      </c>
    </row>
    <row r="6" spans="3:5" ht="25.5" x14ac:dyDescent="0.2">
      <c r="C6" s="267" t="s">
        <v>244</v>
      </c>
      <c r="D6" s="268">
        <f t="shared" si="0"/>
        <v>222</v>
      </c>
      <c r="E6" s="261" t="s">
        <v>250</v>
      </c>
    </row>
    <row r="7" spans="3:5" ht="25.5" x14ac:dyDescent="0.2">
      <c r="C7" s="269" t="s">
        <v>245</v>
      </c>
      <c r="D7" s="268">
        <f t="shared" si="0"/>
        <v>189</v>
      </c>
      <c r="E7" s="261" t="s">
        <v>200</v>
      </c>
    </row>
    <row r="8" spans="3:5" x14ac:dyDescent="0.2">
      <c r="C8" s="269" t="s">
        <v>270</v>
      </c>
      <c r="D8" s="268">
        <f>LEN(C8)</f>
        <v>18</v>
      </c>
    </row>
    <row r="9" spans="3:5" x14ac:dyDescent="0.2">
      <c r="C9" s="269" t="s">
        <v>269</v>
      </c>
      <c r="D9" s="268">
        <f>LEN(C9)</f>
        <v>6</v>
      </c>
      <c r="E9" s="261" t="s">
        <v>199</v>
      </c>
    </row>
    <row r="10" spans="3:5" x14ac:dyDescent="0.2">
      <c r="C10" s="269" t="s">
        <v>271</v>
      </c>
      <c r="D10" s="268">
        <f t="shared" si="0"/>
        <v>36</v>
      </c>
      <c r="E10" s="261" t="s">
        <v>199</v>
      </c>
    </row>
    <row r="11" spans="3:5" x14ac:dyDescent="0.2">
      <c r="C11" s="269" t="s">
        <v>272</v>
      </c>
      <c r="D11" s="268">
        <f t="shared" si="0"/>
        <v>24</v>
      </c>
      <c r="E11" s="261" t="s">
        <v>199</v>
      </c>
    </row>
    <row r="12" spans="3:5" x14ac:dyDescent="0.2">
      <c r="C12" s="269" t="s">
        <v>273</v>
      </c>
      <c r="D12" s="268">
        <f t="shared" si="0"/>
        <v>6</v>
      </c>
    </row>
    <row r="13" spans="3:5" x14ac:dyDescent="0.2">
      <c r="C13" s="269" t="s">
        <v>274</v>
      </c>
      <c r="D13" s="268">
        <f t="shared" si="0"/>
        <v>12</v>
      </c>
      <c r="E13" s="261" t="s">
        <v>200</v>
      </c>
    </row>
    <row r="14" spans="3:5" x14ac:dyDescent="0.2">
      <c r="C14" s="269" t="s">
        <v>275</v>
      </c>
      <c r="D14" s="268">
        <f t="shared" si="0"/>
        <v>12</v>
      </c>
      <c r="E14" s="261" t="s">
        <v>200</v>
      </c>
    </row>
    <row r="15" spans="3:5" x14ac:dyDescent="0.2">
      <c r="C15" s="269" t="s">
        <v>276</v>
      </c>
      <c r="D15" s="268">
        <f t="shared" si="0"/>
        <v>30</v>
      </c>
      <c r="E15" s="261" t="s">
        <v>201</v>
      </c>
    </row>
    <row r="16" spans="3:5" x14ac:dyDescent="0.2">
      <c r="C16" s="269" t="s">
        <v>277</v>
      </c>
      <c r="D16" s="268">
        <f>LEN(C8)</f>
        <v>18</v>
      </c>
    </row>
    <row r="17" spans="3:4" x14ac:dyDescent="0.2">
      <c r="C17" s="269" t="s">
        <v>278</v>
      </c>
      <c r="D17" s="268">
        <f t="shared" si="0"/>
        <v>12</v>
      </c>
    </row>
    <row r="18" spans="3:4" x14ac:dyDescent="0.2">
      <c r="C18" s="269" t="s">
        <v>279</v>
      </c>
      <c r="D18" s="268">
        <f t="shared" si="0"/>
        <v>6</v>
      </c>
    </row>
    <row r="19" spans="3:4" x14ac:dyDescent="0.2">
      <c r="C19" s="269" t="s">
        <v>280</v>
      </c>
      <c r="D19" s="268">
        <f t="shared" si="0"/>
        <v>12</v>
      </c>
    </row>
    <row r="20" spans="3:4" x14ac:dyDescent="0.2">
      <c r="C20" s="269" t="s">
        <v>281</v>
      </c>
      <c r="D20" s="268">
        <f t="shared" si="0"/>
        <v>6</v>
      </c>
    </row>
    <row r="21" spans="3:4" x14ac:dyDescent="0.2">
      <c r="C21" s="269" t="s">
        <v>282</v>
      </c>
      <c r="D21" s="268">
        <f t="shared" si="0"/>
        <v>66</v>
      </c>
    </row>
    <row r="22" spans="3:4" x14ac:dyDescent="0.2">
      <c r="C22" s="269"/>
      <c r="D22" s="268">
        <f t="shared" si="0"/>
        <v>0</v>
      </c>
    </row>
    <row r="23" spans="3:4" x14ac:dyDescent="0.2">
      <c r="C23" s="269"/>
      <c r="D23" s="268">
        <f t="shared" si="0"/>
        <v>0</v>
      </c>
    </row>
    <row r="24" spans="3:4" x14ac:dyDescent="0.2">
      <c r="C24" s="269"/>
      <c r="D24" s="268">
        <f t="shared" si="0"/>
        <v>0</v>
      </c>
    </row>
    <row r="25" spans="3:4" x14ac:dyDescent="0.2">
      <c r="C25" s="269"/>
      <c r="D25" s="268">
        <f t="shared" si="0"/>
        <v>0</v>
      </c>
    </row>
    <row r="26" spans="3:4" x14ac:dyDescent="0.2">
      <c r="C26" s="269"/>
      <c r="D26" s="268">
        <f t="shared" si="0"/>
        <v>0</v>
      </c>
    </row>
    <row r="27" spans="3:4" x14ac:dyDescent="0.2">
      <c r="C27" s="269"/>
      <c r="D27" s="268">
        <f t="shared" si="0"/>
        <v>0</v>
      </c>
    </row>
    <row r="28" spans="3:4" x14ac:dyDescent="0.2">
      <c r="C28" s="269"/>
      <c r="D28" s="268">
        <f t="shared" si="0"/>
        <v>0</v>
      </c>
    </row>
    <row r="29" spans="3:4" x14ac:dyDescent="0.2">
      <c r="C29" s="269"/>
      <c r="D29" s="268">
        <f t="shared" si="0"/>
        <v>0</v>
      </c>
    </row>
    <row r="30" spans="3:4" x14ac:dyDescent="0.2">
      <c r="C30" s="269"/>
      <c r="D30" s="268">
        <f t="shared" si="0"/>
        <v>0</v>
      </c>
    </row>
    <row r="31" spans="3:4" x14ac:dyDescent="0.2">
      <c r="C31" s="269"/>
      <c r="D31" s="268">
        <f t="shared" si="0"/>
        <v>0</v>
      </c>
    </row>
    <row r="32" spans="3:4" x14ac:dyDescent="0.2">
      <c r="C32" s="269"/>
      <c r="D32" s="268">
        <f t="shared" si="0"/>
        <v>0</v>
      </c>
    </row>
    <row r="33" spans="3:4" x14ac:dyDescent="0.2">
      <c r="C33" s="269"/>
      <c r="D33" s="268">
        <f t="shared" si="0"/>
        <v>0</v>
      </c>
    </row>
    <row r="34" spans="3:4" x14ac:dyDescent="0.2">
      <c r="C34" s="269"/>
      <c r="D34" s="268">
        <f t="shared" si="0"/>
        <v>0</v>
      </c>
    </row>
    <row r="35" spans="3:4" x14ac:dyDescent="0.2">
      <c r="C35" s="269"/>
      <c r="D35" s="268">
        <f t="shared" si="0"/>
        <v>0</v>
      </c>
    </row>
    <row r="36" spans="3:4" x14ac:dyDescent="0.2">
      <c r="C36" s="269"/>
      <c r="D36" s="268">
        <f t="shared" si="0"/>
        <v>0</v>
      </c>
    </row>
    <row r="37" spans="3:4" x14ac:dyDescent="0.2">
      <c r="C37" s="269"/>
      <c r="D37" s="268">
        <f t="shared" ref="D37:D68" si="1">LEN(C37)</f>
        <v>0</v>
      </c>
    </row>
    <row r="38" spans="3:4" x14ac:dyDescent="0.2">
      <c r="C38" s="269"/>
      <c r="D38" s="268">
        <f t="shared" si="1"/>
        <v>0</v>
      </c>
    </row>
    <row r="39" spans="3:4" x14ac:dyDescent="0.2">
      <c r="C39" s="269"/>
      <c r="D39" s="268">
        <f t="shared" si="1"/>
        <v>0</v>
      </c>
    </row>
    <row r="40" spans="3:4" x14ac:dyDescent="0.2">
      <c r="C40" s="269"/>
      <c r="D40" s="268">
        <f t="shared" si="1"/>
        <v>0</v>
      </c>
    </row>
    <row r="41" spans="3:4" x14ac:dyDescent="0.2">
      <c r="C41" s="269"/>
      <c r="D41" s="268">
        <f t="shared" si="1"/>
        <v>0</v>
      </c>
    </row>
    <row r="42" spans="3:4" x14ac:dyDescent="0.2">
      <c r="C42" s="269"/>
      <c r="D42" s="268">
        <f t="shared" si="1"/>
        <v>0</v>
      </c>
    </row>
    <row r="43" spans="3:4" x14ac:dyDescent="0.2">
      <c r="C43" s="269"/>
      <c r="D43" s="268">
        <f t="shared" si="1"/>
        <v>0</v>
      </c>
    </row>
    <row r="44" spans="3:4" x14ac:dyDescent="0.2">
      <c r="C44" s="269"/>
      <c r="D44" s="268">
        <f t="shared" si="1"/>
        <v>0</v>
      </c>
    </row>
    <row r="45" spans="3:4" x14ac:dyDescent="0.2">
      <c r="C45" s="269"/>
      <c r="D45" s="268">
        <f t="shared" si="1"/>
        <v>0</v>
      </c>
    </row>
    <row r="46" spans="3:4" x14ac:dyDescent="0.2">
      <c r="C46" s="269"/>
      <c r="D46" s="268">
        <f t="shared" si="1"/>
        <v>0</v>
      </c>
    </row>
    <row r="47" spans="3:4" x14ac:dyDescent="0.2">
      <c r="C47" s="269"/>
      <c r="D47" s="268">
        <f t="shared" si="1"/>
        <v>0</v>
      </c>
    </row>
    <row r="48" spans="3:4" x14ac:dyDescent="0.2">
      <c r="C48" s="269"/>
      <c r="D48" s="268">
        <f t="shared" si="1"/>
        <v>0</v>
      </c>
    </row>
    <row r="49" spans="3:4" x14ac:dyDescent="0.2">
      <c r="C49" s="269"/>
      <c r="D49" s="268">
        <f t="shared" si="1"/>
        <v>0</v>
      </c>
    </row>
    <row r="50" spans="3:4" x14ac:dyDescent="0.2">
      <c r="C50" s="269"/>
      <c r="D50" s="268">
        <f t="shared" si="1"/>
        <v>0</v>
      </c>
    </row>
    <row r="51" spans="3:4" x14ac:dyDescent="0.2">
      <c r="C51" s="269"/>
      <c r="D51" s="268">
        <f t="shared" si="1"/>
        <v>0</v>
      </c>
    </row>
    <row r="52" spans="3:4" x14ac:dyDescent="0.2">
      <c r="C52" s="269"/>
      <c r="D52" s="268">
        <f t="shared" si="1"/>
        <v>0</v>
      </c>
    </row>
    <row r="53" spans="3:4" x14ac:dyDescent="0.2">
      <c r="C53" s="269"/>
      <c r="D53" s="268">
        <f t="shared" si="1"/>
        <v>0</v>
      </c>
    </row>
    <row r="54" spans="3:4" x14ac:dyDescent="0.2">
      <c r="C54" s="269"/>
      <c r="D54" s="268">
        <f t="shared" si="1"/>
        <v>0</v>
      </c>
    </row>
    <row r="55" spans="3:4" x14ac:dyDescent="0.2">
      <c r="C55" s="269"/>
      <c r="D55" s="268">
        <f t="shared" si="1"/>
        <v>0</v>
      </c>
    </row>
    <row r="56" spans="3:4" x14ac:dyDescent="0.2">
      <c r="C56" s="269"/>
      <c r="D56" s="268">
        <f t="shared" si="1"/>
        <v>0</v>
      </c>
    </row>
    <row r="57" spans="3:4" x14ac:dyDescent="0.2">
      <c r="C57" s="269"/>
      <c r="D57" s="268">
        <f t="shared" si="1"/>
        <v>0</v>
      </c>
    </row>
    <row r="58" spans="3:4" x14ac:dyDescent="0.2">
      <c r="C58" s="269"/>
      <c r="D58" s="268">
        <f t="shared" si="1"/>
        <v>0</v>
      </c>
    </row>
    <row r="59" spans="3:4" x14ac:dyDescent="0.2">
      <c r="C59" s="269"/>
      <c r="D59" s="268">
        <f t="shared" si="1"/>
        <v>0</v>
      </c>
    </row>
    <row r="60" spans="3:4" x14ac:dyDescent="0.2">
      <c r="C60" s="269"/>
      <c r="D60" s="268">
        <f t="shared" si="1"/>
        <v>0</v>
      </c>
    </row>
    <row r="61" spans="3:4" x14ac:dyDescent="0.2">
      <c r="C61" s="269"/>
      <c r="D61" s="268">
        <f t="shared" si="1"/>
        <v>0</v>
      </c>
    </row>
    <row r="62" spans="3:4" x14ac:dyDescent="0.2">
      <c r="C62" s="269"/>
      <c r="D62" s="268">
        <f t="shared" si="1"/>
        <v>0</v>
      </c>
    </row>
    <row r="63" spans="3:4" x14ac:dyDescent="0.2">
      <c r="C63" s="269"/>
      <c r="D63" s="268">
        <f t="shared" si="1"/>
        <v>0</v>
      </c>
    </row>
    <row r="64" spans="3:4" x14ac:dyDescent="0.2">
      <c r="C64" s="269"/>
      <c r="D64" s="268">
        <f t="shared" si="1"/>
        <v>0</v>
      </c>
    </row>
    <row r="65" spans="3:4" x14ac:dyDescent="0.2">
      <c r="C65" s="269"/>
      <c r="D65" s="268">
        <f t="shared" si="1"/>
        <v>0</v>
      </c>
    </row>
    <row r="66" spans="3:4" x14ac:dyDescent="0.2">
      <c r="C66" s="269"/>
      <c r="D66" s="268">
        <f t="shared" si="1"/>
        <v>0</v>
      </c>
    </row>
    <row r="67" spans="3:4" x14ac:dyDescent="0.2">
      <c r="C67" s="269"/>
      <c r="D67" s="268">
        <f t="shared" si="1"/>
        <v>0</v>
      </c>
    </row>
    <row r="68" spans="3:4" x14ac:dyDescent="0.2">
      <c r="C68" s="269"/>
      <c r="D68" s="268">
        <f t="shared" si="1"/>
        <v>0</v>
      </c>
    </row>
    <row r="69" spans="3:4" x14ac:dyDescent="0.2">
      <c r="C69" s="269"/>
      <c r="D69" s="268">
        <f t="shared" ref="D69:D100" si="2">LEN(C69)</f>
        <v>0</v>
      </c>
    </row>
    <row r="70" spans="3:4" x14ac:dyDescent="0.2">
      <c r="C70" s="269"/>
      <c r="D70" s="268">
        <f t="shared" si="2"/>
        <v>0</v>
      </c>
    </row>
    <row r="71" spans="3:4" x14ac:dyDescent="0.2">
      <c r="C71" s="269"/>
      <c r="D71" s="268">
        <f t="shared" si="2"/>
        <v>0</v>
      </c>
    </row>
    <row r="72" spans="3:4" x14ac:dyDescent="0.2">
      <c r="C72" s="269"/>
      <c r="D72" s="268">
        <f t="shared" si="2"/>
        <v>0</v>
      </c>
    </row>
    <row r="73" spans="3:4" x14ac:dyDescent="0.2">
      <c r="C73" s="269"/>
      <c r="D73" s="268">
        <f t="shared" si="2"/>
        <v>0</v>
      </c>
    </row>
    <row r="74" spans="3:4" x14ac:dyDescent="0.2">
      <c r="C74" s="269"/>
      <c r="D74" s="268">
        <f t="shared" si="2"/>
        <v>0</v>
      </c>
    </row>
    <row r="75" spans="3:4" x14ac:dyDescent="0.2">
      <c r="C75" s="269"/>
      <c r="D75" s="268">
        <f t="shared" si="2"/>
        <v>0</v>
      </c>
    </row>
    <row r="76" spans="3:4" x14ac:dyDescent="0.2">
      <c r="C76" s="269"/>
      <c r="D76" s="268">
        <f t="shared" si="2"/>
        <v>0</v>
      </c>
    </row>
    <row r="77" spans="3:4" x14ac:dyDescent="0.2">
      <c r="C77" s="269"/>
      <c r="D77" s="268">
        <f t="shared" si="2"/>
        <v>0</v>
      </c>
    </row>
    <row r="78" spans="3:4" x14ac:dyDescent="0.2">
      <c r="C78" s="269"/>
      <c r="D78" s="268">
        <f t="shared" si="2"/>
        <v>0</v>
      </c>
    </row>
    <row r="79" spans="3:4" x14ac:dyDescent="0.2">
      <c r="C79" s="269"/>
      <c r="D79" s="268">
        <f t="shared" si="2"/>
        <v>0</v>
      </c>
    </row>
    <row r="80" spans="3:4" x14ac:dyDescent="0.2">
      <c r="C80" s="269"/>
      <c r="D80" s="268">
        <f t="shared" si="2"/>
        <v>0</v>
      </c>
    </row>
    <row r="81" spans="3:4" x14ac:dyDescent="0.2">
      <c r="C81" s="269"/>
      <c r="D81" s="268">
        <f t="shared" si="2"/>
        <v>0</v>
      </c>
    </row>
    <row r="82" spans="3:4" x14ac:dyDescent="0.2">
      <c r="C82" s="269"/>
      <c r="D82" s="268">
        <f t="shared" si="2"/>
        <v>0</v>
      </c>
    </row>
    <row r="83" spans="3:4" x14ac:dyDescent="0.2">
      <c r="C83" s="269"/>
      <c r="D83" s="268">
        <f t="shared" si="2"/>
        <v>0</v>
      </c>
    </row>
    <row r="84" spans="3:4" x14ac:dyDescent="0.2">
      <c r="C84" s="269"/>
      <c r="D84" s="268">
        <f t="shared" si="2"/>
        <v>0</v>
      </c>
    </row>
    <row r="85" spans="3:4" x14ac:dyDescent="0.2">
      <c r="C85" s="269"/>
      <c r="D85" s="268">
        <f t="shared" si="2"/>
        <v>0</v>
      </c>
    </row>
    <row r="86" spans="3:4" x14ac:dyDescent="0.2">
      <c r="C86" s="269"/>
      <c r="D86" s="268">
        <f t="shared" si="2"/>
        <v>0</v>
      </c>
    </row>
    <row r="87" spans="3:4" x14ac:dyDescent="0.2">
      <c r="C87" s="269"/>
      <c r="D87" s="268">
        <f t="shared" si="2"/>
        <v>0</v>
      </c>
    </row>
    <row r="88" spans="3:4" x14ac:dyDescent="0.2">
      <c r="C88" s="269"/>
      <c r="D88" s="268">
        <f t="shared" si="2"/>
        <v>0</v>
      </c>
    </row>
    <row r="89" spans="3:4" x14ac:dyDescent="0.2">
      <c r="C89" s="269"/>
      <c r="D89" s="268">
        <f t="shared" si="2"/>
        <v>0</v>
      </c>
    </row>
    <row r="90" spans="3:4" x14ac:dyDescent="0.2">
      <c r="C90" s="269"/>
      <c r="D90" s="268">
        <f t="shared" si="2"/>
        <v>0</v>
      </c>
    </row>
    <row r="91" spans="3:4" x14ac:dyDescent="0.2">
      <c r="C91" s="269"/>
      <c r="D91" s="268">
        <f t="shared" si="2"/>
        <v>0</v>
      </c>
    </row>
    <row r="92" spans="3:4" x14ac:dyDescent="0.2">
      <c r="C92" s="269"/>
      <c r="D92" s="268">
        <f t="shared" si="2"/>
        <v>0</v>
      </c>
    </row>
    <row r="93" spans="3:4" x14ac:dyDescent="0.2">
      <c r="C93" s="269"/>
      <c r="D93" s="268">
        <f t="shared" si="2"/>
        <v>0</v>
      </c>
    </row>
    <row r="94" spans="3:4" x14ac:dyDescent="0.2">
      <c r="C94" s="269"/>
      <c r="D94" s="268">
        <f t="shared" si="2"/>
        <v>0</v>
      </c>
    </row>
    <row r="95" spans="3:4" x14ac:dyDescent="0.2">
      <c r="C95" s="269"/>
      <c r="D95" s="268">
        <f t="shared" si="2"/>
        <v>0</v>
      </c>
    </row>
    <row r="96" spans="3:4" x14ac:dyDescent="0.2">
      <c r="C96" s="269"/>
      <c r="D96" s="268">
        <f t="shared" si="2"/>
        <v>0</v>
      </c>
    </row>
    <row r="97" spans="3:4" x14ac:dyDescent="0.2">
      <c r="C97" s="269"/>
      <c r="D97" s="268">
        <f t="shared" si="2"/>
        <v>0</v>
      </c>
    </row>
    <row r="98" spans="3:4" x14ac:dyDescent="0.2">
      <c r="C98" s="269"/>
      <c r="D98" s="268">
        <f t="shared" si="2"/>
        <v>0</v>
      </c>
    </row>
    <row r="99" spans="3:4" x14ac:dyDescent="0.2">
      <c r="C99" s="269"/>
      <c r="D99" s="268">
        <f t="shared" si="2"/>
        <v>0</v>
      </c>
    </row>
    <row r="100" spans="3:4" x14ac:dyDescent="0.2">
      <c r="C100" s="270"/>
      <c r="D100" s="271">
        <f t="shared" si="2"/>
        <v>0</v>
      </c>
    </row>
  </sheetData>
  <phoneticPr fontId="0" type="noConversion"/>
  <conditionalFormatting sqref="D5:D100">
    <cfRule type="cellIs" dxfId="1" priority="1" stopIfTrue="1" operator="greaterThan">
      <formula>255</formula>
    </cfRule>
  </conditionalFormatting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9AD02CD668A645A89653CB35D2F2FE" ma:contentTypeVersion="10" ma:contentTypeDescription="Vytvoří nový dokument" ma:contentTypeScope="" ma:versionID="d1a4dad3e31ba7ae043c39015186b7e9">
  <xsd:schema xmlns:xsd="http://www.w3.org/2001/XMLSchema" xmlns:xs="http://www.w3.org/2001/XMLSchema" xmlns:p="http://schemas.microsoft.com/office/2006/metadata/properties" xmlns:ns3="d3ee0eef-3abc-4f1f-ab97-51a3d9298866" targetNamespace="http://schemas.microsoft.com/office/2006/metadata/properties" ma:root="true" ma:fieldsID="9d4509f941ac17ba7c046650f9aef197" ns3:_="">
    <xsd:import namespace="d3ee0eef-3abc-4f1f-ab97-51a3d929886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ee0eef-3abc-4f1f-ab97-51a3d92988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F01C99-E59E-492B-B8DA-C1F40BBBF0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205693-5C43-4566-999C-A663F1711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ee0eef-3abc-4f1f-ab97-51a3d9298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A6A505-C195-4744-818E-9D0D9A1DBD5C}">
  <ds:schemaRefs>
    <ds:schemaRef ds:uri="d3ee0eef-3abc-4f1f-ab97-51a3d9298866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15</vt:i4>
      </vt:variant>
    </vt:vector>
  </HeadingPairs>
  <TitlesOfParts>
    <vt:vector size="25" baseType="lpstr">
      <vt:lpstr>Obsah</vt:lpstr>
      <vt:lpstr>A1</vt:lpstr>
      <vt:lpstr>A2</vt:lpstr>
      <vt:lpstr>A3</vt:lpstr>
      <vt:lpstr>A4</vt:lpstr>
      <vt:lpstr>A5</vt:lpstr>
      <vt:lpstr>B</vt:lpstr>
      <vt:lpstr>A6</vt:lpstr>
      <vt:lpstr>Komentáře</vt:lpstr>
      <vt:lpstr>KNIHOVNA</vt:lpstr>
      <vt:lpstr>'A1'!Datova_oblast</vt:lpstr>
      <vt:lpstr>'A2'!Datova_oblast</vt:lpstr>
      <vt:lpstr>'A3'!Datova_oblast</vt:lpstr>
      <vt:lpstr>'A4'!Datova_oblast</vt:lpstr>
      <vt:lpstr>'A5'!Datova_oblast</vt:lpstr>
      <vt:lpstr>'A6'!Datova_oblast</vt:lpstr>
      <vt:lpstr>Obsah!Názvy_tisku</vt:lpstr>
      <vt:lpstr>'A1'!Oblast_tisku</vt:lpstr>
      <vt:lpstr>'A2'!Oblast_tisku</vt:lpstr>
      <vt:lpstr>'A3'!Oblast_tisku</vt:lpstr>
      <vt:lpstr>'A4'!Oblast_tisku</vt:lpstr>
      <vt:lpstr>'A5'!Oblast_tisku</vt:lpstr>
      <vt:lpstr>'A6'!Oblast_tisku</vt:lpstr>
      <vt:lpstr>Komentáře!Oblast_tisku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Křeček Pavel</cp:lastModifiedBy>
  <cp:lastPrinted>2023-08-17T08:28:32Z</cp:lastPrinted>
  <dcterms:created xsi:type="dcterms:W3CDTF">2000-10-16T14:33:05Z</dcterms:created>
  <dcterms:modified xsi:type="dcterms:W3CDTF">2025-08-13T10:44:27Z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0x010100749AD02CD668A645A89653CB35D2F2FE</vt:lpwstr>
  </property>
</Properties>
</file>