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FC57A25E-39F2-499E-B5E4-D059B05A129B}" xr6:coauthVersionLast="47" xr6:coauthVersionMax="47" xr10:uidLastSave="{00000000-0000-0000-0000-000000000000}"/>
  <bookViews>
    <workbookView xWindow="-120" yWindow="-120" windowWidth="19320" windowHeight="8550" xr2:uid="{00000000-000D-0000-FFFF-FFFF00000000}"/>
  </bookViews>
  <sheets>
    <sheet name="titul" sheetId="6" r:id="rId1"/>
    <sheet name="2024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" i="5" l="1"/>
  <c r="O25" i="5"/>
  <c r="N25" i="5"/>
  <c r="M27" i="5" l="1"/>
  <c r="M25" i="5"/>
  <c r="L27" i="5"/>
  <c r="K27" i="5" l="1"/>
  <c r="K25" i="5"/>
  <c r="J27" i="5"/>
  <c r="G25" i="5" l="1"/>
  <c r="G27" i="5"/>
  <c r="D27" i="5" l="1"/>
  <c r="D26" i="5"/>
  <c r="D25" i="5"/>
  <c r="D24" i="5"/>
  <c r="H27" i="5" l="1"/>
  <c r="I27" i="5"/>
  <c r="N27" i="5"/>
  <c r="C27" i="5"/>
  <c r="E27" i="5"/>
  <c r="B27" i="5"/>
  <c r="H25" i="5"/>
  <c r="I25" i="5"/>
  <c r="J25" i="5"/>
  <c r="L25" i="5"/>
  <c r="E25" i="5"/>
  <c r="C25" i="5"/>
  <c r="B25" i="5"/>
  <c r="C22" i="5" l="1"/>
  <c r="C21" i="5"/>
  <c r="O22" i="5"/>
  <c r="N22" i="5"/>
  <c r="M22" i="5"/>
  <c r="L22" i="5"/>
  <c r="K22" i="5"/>
  <c r="J22" i="5"/>
  <c r="I22" i="5"/>
  <c r="H22" i="5"/>
  <c r="G22" i="5"/>
  <c r="F22" i="5"/>
  <c r="E22" i="5"/>
  <c r="D22" i="5"/>
  <c r="B22" i="5"/>
  <c r="O21" i="5"/>
  <c r="N21" i="5"/>
  <c r="M21" i="5"/>
  <c r="L21" i="5"/>
  <c r="K21" i="5"/>
  <c r="J21" i="5"/>
  <c r="I21" i="5"/>
  <c r="H21" i="5"/>
  <c r="G21" i="5"/>
  <c r="F21" i="5"/>
  <c r="E21" i="5"/>
  <c r="D21" i="5"/>
  <c r="B21" i="5"/>
  <c r="D10" i="5"/>
  <c r="E10" i="5"/>
  <c r="F10" i="5"/>
  <c r="G10" i="5"/>
  <c r="H10" i="5"/>
  <c r="I10" i="5"/>
  <c r="J10" i="5"/>
  <c r="K10" i="5"/>
  <c r="L10" i="5"/>
  <c r="M10" i="5"/>
  <c r="N10" i="5"/>
  <c r="O10" i="5"/>
  <c r="C10" i="5"/>
  <c r="B10" i="5"/>
  <c r="C9" i="5"/>
  <c r="D9" i="5"/>
  <c r="E9" i="5"/>
  <c r="F9" i="5"/>
  <c r="G9" i="5"/>
  <c r="H9" i="5"/>
  <c r="I9" i="5"/>
  <c r="J9" i="5"/>
  <c r="K9" i="5"/>
  <c r="L9" i="5"/>
  <c r="M9" i="5"/>
  <c r="N9" i="5"/>
  <c r="O9" i="5"/>
  <c r="B9" i="5"/>
  <c r="B7" i="5" l="1"/>
  <c r="B8" i="5" s="1"/>
  <c r="P21" i="5" l="1"/>
  <c r="P22" i="5"/>
  <c r="P9" i="5"/>
  <c r="P10" i="5"/>
  <c r="P27" i="5"/>
  <c r="P26" i="5"/>
  <c r="P25" i="5"/>
  <c r="P24" i="5"/>
  <c r="P23" i="5"/>
  <c r="O19" i="5"/>
  <c r="O20" i="5" s="1"/>
  <c r="N19" i="5"/>
  <c r="N20" i="5" s="1"/>
  <c r="M19" i="5"/>
  <c r="M20" i="5" s="1"/>
  <c r="L19" i="5"/>
  <c r="L20" i="5" s="1"/>
  <c r="K19" i="5"/>
  <c r="K20" i="5" s="1"/>
  <c r="J19" i="5"/>
  <c r="J20" i="5" s="1"/>
  <c r="I19" i="5"/>
  <c r="I20" i="5" s="1"/>
  <c r="H19" i="5"/>
  <c r="H20" i="5" s="1"/>
  <c r="G19" i="5"/>
  <c r="G20" i="5" s="1"/>
  <c r="E19" i="5"/>
  <c r="E20" i="5" s="1"/>
  <c r="D19" i="5"/>
  <c r="D20" i="5" s="1"/>
  <c r="C19" i="5"/>
  <c r="C20" i="5" s="1"/>
  <c r="B19" i="5"/>
  <c r="B20" i="5" s="1"/>
  <c r="P15" i="5"/>
  <c r="P14" i="5"/>
  <c r="P13" i="5"/>
  <c r="P12" i="5"/>
  <c r="P11" i="5"/>
  <c r="B6" i="5"/>
  <c r="O7" i="5"/>
  <c r="O8" i="5" s="1"/>
  <c r="N7" i="5"/>
  <c r="N8" i="5" s="1"/>
  <c r="M7" i="5"/>
  <c r="M8" i="5" s="1"/>
  <c r="L7" i="5"/>
  <c r="L8" i="5" s="1"/>
  <c r="K7" i="5"/>
  <c r="K8" i="5" s="1"/>
  <c r="J7" i="5"/>
  <c r="J8" i="5" s="1"/>
  <c r="I7" i="5"/>
  <c r="I8" i="5" s="1"/>
  <c r="H7" i="5"/>
  <c r="H8" i="5" s="1"/>
  <c r="G7" i="5"/>
  <c r="G8" i="5" s="1"/>
  <c r="E7" i="5"/>
  <c r="E8" i="5" s="1"/>
  <c r="D7" i="5"/>
  <c r="D8" i="5" s="1"/>
  <c r="C7" i="5"/>
  <c r="C8" i="5" s="1"/>
  <c r="P20" i="5" l="1"/>
  <c r="O6" i="5"/>
  <c r="N6" i="5"/>
  <c r="M6" i="5"/>
  <c r="L6" i="5"/>
  <c r="K6" i="5"/>
  <c r="K18" i="5"/>
  <c r="O18" i="5"/>
  <c r="M18" i="5"/>
  <c r="L18" i="5"/>
  <c r="N18" i="5"/>
  <c r="J18" i="5"/>
  <c r="J6" i="5"/>
  <c r="I18" i="5"/>
  <c r="I6" i="5"/>
  <c r="H18" i="5"/>
  <c r="P7" i="5"/>
  <c r="G18" i="5"/>
  <c r="G6" i="5"/>
  <c r="E18" i="5"/>
  <c r="E6" i="5"/>
  <c r="D18" i="5"/>
  <c r="D6" i="5"/>
  <c r="B18" i="5"/>
  <c r="C18" i="5"/>
  <c r="C6" i="5"/>
  <c r="H6" i="5"/>
  <c r="P19" i="5"/>
  <c r="P8" i="5" l="1"/>
  <c r="P6" i="5"/>
  <c r="P18" i="5"/>
</calcChain>
</file>

<file path=xl/sharedStrings.xml><?xml version="1.0" encoding="utf-8"?>
<sst xmlns="http://schemas.openxmlformats.org/spreadsheetml/2006/main" count="74" uniqueCount="49">
  <si>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</si>
  <si>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</si>
  <si>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</si>
  <si>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</si>
  <si>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</si>
  <si>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</si>
  <si>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</si>
  <si>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</si>
  <si>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</si>
  <si>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</si>
  <si>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</si>
  <si>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</si>
  <si>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</si>
  <si>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</si>
  <si>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</si>
  <si>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</si>
  <si>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</si>
  <si>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</si>
  <si>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</si>
  <si>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</si>
  <si>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</si>
  <si>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</si>
  <si>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</si>
  <si>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</si>
  <si>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</si>
  <si>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</si>
  <si>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</si>
  <si>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</si>
  <si>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</si>
  <si>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</si>
  <si>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</si>
  <si>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</si>
  <si>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</si>
  <si>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</si>
  <si>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</si>
  <si>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</si>
  <si>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</si>
  <si>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Internáty, ubytovaní žáci v ZŠ spec., v třídě přípr. st. ZŠ spec., v ZŠ samost. zříz. dle § 16 odst. 9 šk. z. - těžké zdravot. postiž. (v Kč/ubyt.)</t>
  </si>
  <si>
    <t>Internáty, ubytovaní žáci v ZŠ samost. zříz. dle § 16 odst. 9 šk. z. - jiné než těžké zdravot. postiž. (v Kč/ubyt.)</t>
  </si>
  <si>
    <t>MPP bez odv.</t>
  </si>
  <si>
    <t>MPN bez odv.</t>
  </si>
  <si>
    <t>MP bez odv.</t>
  </si>
  <si>
    <t>Porovnání krajských normativů mzdových prostředků a ostatních neinvestičních výdajů</t>
  </si>
  <si>
    <t>Ubytovaní žáci internátů</t>
  </si>
  <si>
    <t>INTERNÁTY</t>
  </si>
  <si>
    <t>Příloha č. 9</t>
  </si>
  <si>
    <t>stanovených jednotlivými krajskými úřady pro krajské a obecní školství v roce 2024</t>
  </si>
  <si>
    <t>Krajské normativy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</si>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</sst>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</cellXfs>
  <cellStyles count="2">
    <cellStyle name="Normální" xfId="0" builtinId="0"/>
    <cellStyle name="Normální 2" xfId="1" xr:uid="{00C8C3E7-11AB-48BB-93A1-E8C999852787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>
                <a:solidFill>
                  <a:sysClr val="windowText" lastClr="000000"/>
                </a:solidFill>
              </a:rPr>
              <a:t>Krajské normativy mzdových prostředků v roce 2024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Internáty, ubytovaní žáci v ZŠ spec., v třídě přípr. st. ZŠ spec., v ZŠ samost. zříz. dle § 16 odst. 9 šk. zákona </a:t>
            </a:r>
            <a:br>
              <a:rPr lang="cs-CZ" b="1">
                <a:solidFill>
                  <a:sysClr val="windowText" lastClr="000000"/>
                </a:solidFill>
              </a:rPr>
            </a:br>
            <a:r>
              <a:rPr lang="cs-CZ" b="1">
                <a:solidFill>
                  <a:sysClr val="windowText" lastClr="000000"/>
                </a:solidFill>
              </a:rPr>
              <a:t>těžké zdravot. postiž. (v Kč/ubytovaného)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'2024'!$B$7:$O$7</c:f>
              <c:numCache>
                <c:formatCode>#,##0</c:formatCode>
                <c:ptCount val="14"/>
                <c:pt idx="0">
                  <c:v>136866.89344546286</c:v>
                </c:pt>
                <c:pt idx="1">
                  <c:v>189069.42307692309</c:v>
                </c:pt>
                <c:pt idx="2">
                  <c:v>111925.92812499999</c:v>
                </c:pt>
                <c:pt idx="3">
                  <c:v>199995.66666666669</c:v>
                </c:pt>
                <c:pt idx="4">
                  <c:v>0</c:v>
                </c:pt>
                <c:pt idx="5">
                  <c:v>125208.56257545273</c:v>
                </c:pt>
                <c:pt idx="6">
                  <c:v>114963.34212261048</c:v>
                </c:pt>
                <c:pt idx="7">
                  <c:v>110826.82341907029</c:v>
                </c:pt>
                <c:pt idx="8">
                  <c:v>128572.73043478263</c:v>
                </c:pt>
                <c:pt idx="9">
                  <c:v>133156.56612529003</c:v>
                </c:pt>
                <c:pt idx="10">
                  <c:v>187811.0028653295</c:v>
                </c:pt>
                <c:pt idx="11">
                  <c:v>108680.46905690247</c:v>
                </c:pt>
                <c:pt idx="12">
                  <c:v>174400.42142230025</c:v>
                </c:pt>
                <c:pt idx="13">
                  <c:v>151333.85127635958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1-45C7-AC05-83C5BE53D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873280"/>
        <c:axId val="224872888"/>
      </c:barChart>
      <c:catAx>
        <c:axId val="224873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2888"/>
        <c:crosses val="autoZero"/>
        <c:auto val="1"/>
        <c:lblAlgn val="ctr"/>
        <c:lblOffset val="100"/>
        <c:noMultiLvlLbl val="0"/>
      </c:catAx>
      <c:valAx>
        <c:axId val="22487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24873280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2024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Internáty, ubytovaní žáci v ZŠ samost. zříz. dle § 16 odst. 9 šk. zákona </a:t>
            </a:r>
            <a:b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jiné než těžké zdravot. postiž. (v Kč/ubytovaného)</a:t>
            </a:r>
            <a:endParaRPr lang="cs-CZ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7041311888994007"/>
          <c:y val="2.29226361031518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'2024'!$B$19:$O$19</c:f>
              <c:numCache>
                <c:formatCode>#,##0</c:formatCode>
                <c:ptCount val="14"/>
                <c:pt idx="0">
                  <c:v>123374.24398929157</c:v>
                </c:pt>
                <c:pt idx="1">
                  <c:v>119512.57453979777</c:v>
                </c:pt>
                <c:pt idx="2">
                  <c:v>111925.92812499999</c:v>
                </c:pt>
                <c:pt idx="3">
                  <c:v>161359.20000000001</c:v>
                </c:pt>
                <c:pt idx="4">
                  <c:v>0</c:v>
                </c:pt>
                <c:pt idx="5">
                  <c:v>93679.722211622851</c:v>
                </c:pt>
                <c:pt idx="6">
                  <c:v>70628.926829268297</c:v>
                </c:pt>
                <c:pt idx="7">
                  <c:v>89082.788547557255</c:v>
                </c:pt>
                <c:pt idx="8">
                  <c:v>93541.24705882353</c:v>
                </c:pt>
                <c:pt idx="9">
                  <c:v>86170.836653386446</c:v>
                </c:pt>
                <c:pt idx="10">
                  <c:v>56037.090909090912</c:v>
                </c:pt>
                <c:pt idx="11">
                  <c:v>104954.0104600123</c:v>
                </c:pt>
                <c:pt idx="12">
                  <c:v>83328.651572414266</c:v>
                </c:pt>
                <c:pt idx="13">
                  <c:v>95505.393739010295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A-477D-A734-2F80BC72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9888664"/>
        <c:axId val="279891016"/>
      </c:barChart>
      <c:catAx>
        <c:axId val="279888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91016"/>
        <c:crosses val="autoZero"/>
        <c:auto val="1"/>
        <c:lblAlgn val="ctr"/>
        <c:lblOffset val="100"/>
        <c:noMultiLvlLbl val="0"/>
      </c:catAx>
      <c:valAx>
        <c:axId val="279891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 MP v Kč/ubytovaného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7988866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38100</xdr:rowOff>
    </xdr:from>
    <xdr:to>
      <xdr:col>15</xdr:col>
      <xdr:colOff>857249</xdr:colOff>
      <xdr:row>55</xdr:row>
      <xdr:rowOff>161926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BA200A-85EA-4E22-A661-2FE5339F4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9525</xdr:rowOff>
    </xdr:from>
    <xdr:to>
      <xdr:col>15</xdr:col>
      <xdr:colOff>857250</xdr:colOff>
      <xdr:row>75</xdr:row>
      <xdr:rowOff>142874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DC12E6-0FD3-4EB2-9D6F-062AA85B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3212-8FA0-43CA-921B-ABEE4D4B69D9}">
  <sheetPr>
    <tabColor theme="8" tint="-0.249977111117893"/>
  </sheetPr>
  <dimension ref="A2:A47"/>
  <sheetViews>
    <sheetView tabSelected="1" topLeftCell="A40" zoomScale="80" zoomScaleNormal="80" workbookViewId="0">
      <selection activeCell="A2" sqref="A2"/>
    </sheetView>
  </sheetViews>
  <sheetFormatPr defaultRowHeight="15" x14ac:dyDescent="0.25"/>
  <cols>
    <col min="1" max="1" width="83.85546875" style="35" customWidth="1"/>
  </cols>
  <sheetData>
    <row r="2" spans="1:1" x14ac:dyDescent="0.25">
      <c r="A2" s="41" t="s">
        <v>48</v>
      </c>
    </row>
    <row r="15" spans="1:1" ht="36" x14ac:dyDescent="0.55000000000000004">
      <c r="A15" s="32" t="s">
        <v>44</v>
      </c>
    </row>
    <row r="19" spans="1:1" ht="18.75" x14ac:dyDescent="0.3">
      <c r="A19" s="33" t="s">
        <v>43</v>
      </c>
    </row>
    <row r="21" spans="1:1" ht="18.75" x14ac:dyDescent="0.3">
      <c r="A21" s="33" t="s">
        <v>45</v>
      </c>
    </row>
    <row r="46" spans="1:1" x14ac:dyDescent="0.25">
      <c r="A46" s="34" t="s">
        <v>42</v>
      </c>
    </row>
    <row r="47" spans="1:1" x14ac:dyDescent="0.25">
      <c r="A47" s="35" t="s">
        <v>46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EAFE-EBFD-46B6-83DD-D25D747E76C0}">
  <sheetPr>
    <tabColor theme="8" tint="0.59999389629810485"/>
    <pageSetUpPr fitToPage="1"/>
  </sheetPr>
  <dimension ref="A1:AQ29"/>
  <sheetViews>
    <sheetView topLeftCell="A37" workbookViewId="0">
      <selection activeCell="P13" sqref="P13"/>
    </sheetView>
  </sheetViews>
  <sheetFormatPr defaultRowHeight="15" x14ac:dyDescent="0.25"/>
  <cols>
    <col min="1" max="1" width="13" style="17" customWidth="1"/>
    <col min="2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14.8554687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43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43" s="15" customFormat="1" ht="15" customHeight="1" x14ac:dyDescent="0.25">
      <c r="A3" s="38"/>
      <c r="B3" s="1" t="s">
        <v>4</v>
      </c>
      <c r="C3" s="2" t="s">
        <v>5</v>
      </c>
      <c r="D3" s="3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" t="s">
        <v>11</v>
      </c>
      <c r="J3" s="9" t="s">
        <v>12</v>
      </c>
      <c r="K3" s="10" t="s">
        <v>13</v>
      </c>
      <c r="L3" s="11" t="s">
        <v>14</v>
      </c>
      <c r="M3" s="12" t="s">
        <v>15</v>
      </c>
      <c r="N3" s="13" t="s">
        <v>16</v>
      </c>
      <c r="O3" s="14" t="s">
        <v>17</v>
      </c>
      <c r="P3" s="39" t="s">
        <v>28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</row>
    <row r="4" spans="1:43" s="15" customFormat="1" ht="69" x14ac:dyDescent="0.25">
      <c r="A4" s="38"/>
      <c r="B4" s="36" t="s">
        <v>18</v>
      </c>
      <c r="C4" s="36" t="s">
        <v>19</v>
      </c>
      <c r="D4" s="36" t="s">
        <v>2</v>
      </c>
      <c r="E4" s="36" t="s">
        <v>3</v>
      </c>
      <c r="F4" s="36" t="s">
        <v>20</v>
      </c>
      <c r="G4" s="36" t="s">
        <v>21</v>
      </c>
      <c r="H4" s="36" t="s">
        <v>22</v>
      </c>
      <c r="I4" s="36" t="s">
        <v>30</v>
      </c>
      <c r="J4" s="36" t="s">
        <v>23</v>
      </c>
      <c r="K4" s="36" t="s">
        <v>24</v>
      </c>
      <c r="L4" s="36" t="s">
        <v>25</v>
      </c>
      <c r="M4" s="36" t="s">
        <v>26</v>
      </c>
      <c r="N4" s="36" t="s">
        <v>27</v>
      </c>
      <c r="O4" s="36" t="s">
        <v>31</v>
      </c>
      <c r="P4" s="39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43" ht="18.75" x14ac:dyDescent="0.25">
      <c r="A5" s="40" t="s">
        <v>37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43" x14ac:dyDescent="0.25">
      <c r="A6" s="16" t="s">
        <v>1</v>
      </c>
      <c r="B6" s="19">
        <f>SUM(B7:B8)+B11</f>
        <v>185776.57236448393</v>
      </c>
      <c r="C6" s="19">
        <f t="shared" ref="C6:O6" si="0">SUM(C7:C8)+C11</f>
        <v>255835.58230769233</v>
      </c>
      <c r="D6" s="19">
        <f t="shared" si="0"/>
        <v>151806.1511125</v>
      </c>
      <c r="E6" s="19">
        <f t="shared" si="0"/>
        <v>270637.15866666671</v>
      </c>
      <c r="F6" s="31" t="s">
        <v>36</v>
      </c>
      <c r="G6" s="19">
        <f t="shared" si="0"/>
        <v>169351.14235171027</v>
      </c>
      <c r="H6" s="19">
        <f t="shared" si="0"/>
        <v>155900.58518127893</v>
      </c>
      <c r="I6" s="19">
        <f t="shared" si="0"/>
        <v>150294.55796890677</v>
      </c>
      <c r="J6" s="19">
        <f t="shared" si="0"/>
        <v>174246.04062608699</v>
      </c>
      <c r="K6" s="19">
        <f t="shared" si="0"/>
        <v>180113.05113689095</v>
      </c>
      <c r="L6" s="19">
        <f t="shared" si="0"/>
        <v>254069.23186246416</v>
      </c>
      <c r="M6" s="19">
        <f t="shared" si="0"/>
        <v>147401.27228870452</v>
      </c>
      <c r="N6" s="19">
        <f t="shared" si="0"/>
        <v>235620.76807726073</v>
      </c>
      <c r="O6" s="19">
        <f t="shared" si="0"/>
        <v>204468.03152053271</v>
      </c>
      <c r="P6" s="19">
        <f t="shared" ref="P6" si="1">SUMIF(B6:O6,"&gt;0")/COUNTIF(B6:O6,"&gt;0")</f>
        <v>195040.01118962918</v>
      </c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25">
      <c r="A7" s="16" t="s">
        <v>41</v>
      </c>
      <c r="B7" s="19">
        <f>(12*B13/B12)+(12*B15/B14)</f>
        <v>136866.89344546286</v>
      </c>
      <c r="C7" s="19">
        <f t="shared" ref="C7:O7" si="2">(12*C13/C12)+(12*C15/C14)</f>
        <v>189069.42307692309</v>
      </c>
      <c r="D7" s="19">
        <f t="shared" si="2"/>
        <v>111925.92812499999</v>
      </c>
      <c r="E7" s="19">
        <f t="shared" si="2"/>
        <v>199995.66666666669</v>
      </c>
      <c r="F7" s="31" t="s">
        <v>36</v>
      </c>
      <c r="G7" s="19">
        <f t="shared" si="2"/>
        <v>125208.56257545273</v>
      </c>
      <c r="H7" s="19">
        <f t="shared" si="2"/>
        <v>114963.34212261048</v>
      </c>
      <c r="I7" s="19">
        <f t="shared" si="2"/>
        <v>110826.82341907029</v>
      </c>
      <c r="J7" s="19">
        <f t="shared" si="2"/>
        <v>128572.73043478263</v>
      </c>
      <c r="K7" s="19">
        <f>(12*K13/K12)+(12*K15/K14)</f>
        <v>133156.56612529003</v>
      </c>
      <c r="L7" s="19">
        <f t="shared" si="2"/>
        <v>187811.0028653295</v>
      </c>
      <c r="M7" s="19">
        <f t="shared" si="2"/>
        <v>108680.46905690247</v>
      </c>
      <c r="N7" s="19">
        <f t="shared" si="2"/>
        <v>174400.42142230025</v>
      </c>
      <c r="O7" s="19">
        <f t="shared" si="2"/>
        <v>151333.85127635958</v>
      </c>
      <c r="P7" s="20">
        <f>SUMIF(B7:O7,"&gt;0")/COUNTIF(B7:O7,"&gt;0")</f>
        <v>144062.43697016541</v>
      </c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25">
      <c r="A8" s="16" t="s">
        <v>0</v>
      </c>
      <c r="B8" s="19">
        <f>0.348*B7</f>
        <v>47629.678919021069</v>
      </c>
      <c r="C8" s="19">
        <f>0.348*C7</f>
        <v>65796.159230769234</v>
      </c>
      <c r="D8" s="19">
        <f>0.348*D7</f>
        <v>38950.222987499998</v>
      </c>
      <c r="E8" s="19">
        <f>0.348*E7</f>
        <v>69598.491999999998</v>
      </c>
      <c r="F8" s="31" t="s">
        <v>36</v>
      </c>
      <c r="G8" s="19">
        <f t="shared" ref="G8:O8" si="3">0.348*G7</f>
        <v>43572.579776257546</v>
      </c>
      <c r="H8" s="19">
        <f t="shared" si="3"/>
        <v>40007.243058668442</v>
      </c>
      <c r="I8" s="19">
        <f t="shared" si="3"/>
        <v>38567.734549836459</v>
      </c>
      <c r="J8" s="19">
        <f t="shared" si="3"/>
        <v>44743.31019130435</v>
      </c>
      <c r="K8" s="19">
        <f t="shared" si="3"/>
        <v>46338.485011600926</v>
      </c>
      <c r="L8" s="19">
        <f t="shared" si="3"/>
        <v>65358.228997134662</v>
      </c>
      <c r="M8" s="19">
        <f t="shared" si="3"/>
        <v>37820.803231802056</v>
      </c>
      <c r="N8" s="19">
        <f t="shared" si="3"/>
        <v>60691.346654960485</v>
      </c>
      <c r="O8" s="19">
        <f t="shared" si="3"/>
        <v>52664.180244173127</v>
      </c>
      <c r="P8" s="20">
        <f>SUMIF(B8:O8,"&gt;0")/COUNTIF(B8:O8,"&gt;0")</f>
        <v>50133.728065617572</v>
      </c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25">
      <c r="A9" s="16" t="s">
        <v>39</v>
      </c>
      <c r="B9" s="19">
        <f>IFERROR(12*B13/B12,"x")</f>
        <v>90379.174147217229</v>
      </c>
      <c r="C9" s="19">
        <f t="shared" ref="C9:O9" si="4">IFERROR(12*C13/C12,"x")</f>
        <v>127589.42307692308</v>
      </c>
      <c r="D9" s="19">
        <f t="shared" si="4"/>
        <v>95856.2</v>
      </c>
      <c r="E9" s="19">
        <f t="shared" si="4"/>
        <v>125049</v>
      </c>
      <c r="F9" s="31" t="str">
        <f t="shared" si="4"/>
        <v>x</v>
      </c>
      <c r="G9" s="19">
        <f t="shared" si="4"/>
        <v>93493.762575452725</v>
      </c>
      <c r="H9" s="19">
        <f t="shared" si="4"/>
        <v>96686.756756756819</v>
      </c>
      <c r="I9" s="19">
        <f t="shared" si="4"/>
        <v>82389.171974522294</v>
      </c>
      <c r="J9" s="19">
        <f t="shared" si="4"/>
        <v>108279.13043478262</v>
      </c>
      <c r="K9" s="19">
        <f t="shared" si="4"/>
        <v>109876.56612529003</v>
      </c>
      <c r="L9" s="19">
        <f t="shared" si="4"/>
        <v>158360</v>
      </c>
      <c r="M9" s="19">
        <f t="shared" si="4"/>
        <v>73711.168831168834</v>
      </c>
      <c r="N9" s="19">
        <f t="shared" si="4"/>
        <v>145468.6567164179</v>
      </c>
      <c r="O9" s="19">
        <f t="shared" si="4"/>
        <v>116886.79245283018</v>
      </c>
      <c r="P9" s="20">
        <f t="shared" ref="P9:P10" si="5">SUMIF(B9:O9,"&gt;0")/COUNTIF(B9:O9,"&gt;0")</f>
        <v>109540.4463916432</v>
      </c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25">
      <c r="A10" s="16" t="s">
        <v>40</v>
      </c>
      <c r="B10" s="19">
        <f>IFERROR(12*B15/B14,"x")</f>
        <v>46487.719298245618</v>
      </c>
      <c r="C10" s="19">
        <f>IFERROR(12*C15/C14,"x")</f>
        <v>61480.000000000007</v>
      </c>
      <c r="D10" s="19">
        <f t="shared" ref="D10:O10" si="6">IFERROR(12*D15/D14,"x")</f>
        <v>16069.728125</v>
      </c>
      <c r="E10" s="19">
        <f t="shared" si="6"/>
        <v>74946.666666666672</v>
      </c>
      <c r="F10" s="31" t="str">
        <f t="shared" si="6"/>
        <v>x</v>
      </c>
      <c r="G10" s="19">
        <f t="shared" si="6"/>
        <v>31714.799999999999</v>
      </c>
      <c r="H10" s="19">
        <f t="shared" si="6"/>
        <v>18276.585365853662</v>
      </c>
      <c r="I10" s="19">
        <f t="shared" si="6"/>
        <v>28437.651444547995</v>
      </c>
      <c r="J10" s="19">
        <f t="shared" si="6"/>
        <v>20293.599999999999</v>
      </c>
      <c r="K10" s="19">
        <f>IFERROR(12*K15/K14,"x")</f>
        <v>23280</v>
      </c>
      <c r="L10" s="19">
        <f t="shared" si="6"/>
        <v>29451.002865329512</v>
      </c>
      <c r="M10" s="19">
        <f t="shared" si="6"/>
        <v>34969.300225733634</v>
      </c>
      <c r="N10" s="19">
        <f t="shared" si="6"/>
        <v>28931.764705882353</v>
      </c>
      <c r="O10" s="19">
        <f t="shared" si="6"/>
        <v>34447.058823529413</v>
      </c>
      <c r="P10" s="20">
        <f t="shared" si="5"/>
        <v>34521.990578522214</v>
      </c>
      <c r="R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25">
      <c r="A11" s="16" t="s">
        <v>29</v>
      </c>
      <c r="B11" s="27">
        <v>1280</v>
      </c>
      <c r="C11" s="27">
        <v>970</v>
      </c>
      <c r="D11" s="27">
        <v>930</v>
      </c>
      <c r="E11" s="27">
        <v>1043</v>
      </c>
      <c r="F11" s="30" t="s">
        <v>36</v>
      </c>
      <c r="G11" s="27">
        <v>570</v>
      </c>
      <c r="H11" s="27">
        <v>930</v>
      </c>
      <c r="I11" s="27">
        <v>900</v>
      </c>
      <c r="J11" s="27">
        <v>930</v>
      </c>
      <c r="K11" s="27">
        <v>618</v>
      </c>
      <c r="L11" s="27">
        <v>900</v>
      </c>
      <c r="M11" s="27">
        <v>900</v>
      </c>
      <c r="N11" s="27">
        <v>529</v>
      </c>
      <c r="O11" s="27">
        <v>470</v>
      </c>
      <c r="P11" s="19">
        <f t="shared" ref="P11:P15" si="7">SUMIF(B11:O11,"&gt;0")/COUNTIF(B11:O11,"&gt;0")</f>
        <v>843.84615384615381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25">
      <c r="A12" s="16" t="s">
        <v>32</v>
      </c>
      <c r="B12" s="28">
        <v>5.57</v>
      </c>
      <c r="C12" s="28">
        <v>4.16</v>
      </c>
      <c r="D12" s="28">
        <v>5.4</v>
      </c>
      <c r="E12" s="28">
        <v>4</v>
      </c>
      <c r="F12" s="26" t="s">
        <v>36</v>
      </c>
      <c r="G12" s="28">
        <v>4.97</v>
      </c>
      <c r="H12" s="28">
        <v>4.93333333333333</v>
      </c>
      <c r="I12" s="28">
        <v>6.28</v>
      </c>
      <c r="J12" s="28">
        <v>4.5999999999999996</v>
      </c>
      <c r="K12" s="28">
        <v>4.3099999999999996</v>
      </c>
      <c r="L12" s="28">
        <v>3</v>
      </c>
      <c r="M12" s="28">
        <v>7.7</v>
      </c>
      <c r="N12" s="28">
        <v>3.35</v>
      </c>
      <c r="O12" s="28">
        <v>4.24</v>
      </c>
      <c r="P12" s="19">
        <f t="shared" si="7"/>
        <v>4.8087179487179492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25">
      <c r="A13" s="16" t="s">
        <v>33</v>
      </c>
      <c r="B13" s="27">
        <v>41951</v>
      </c>
      <c r="C13" s="27">
        <v>44231</v>
      </c>
      <c r="D13" s="27">
        <v>43135.29</v>
      </c>
      <c r="E13" s="27">
        <v>41683</v>
      </c>
      <c r="F13" s="30" t="s">
        <v>36</v>
      </c>
      <c r="G13" s="27">
        <v>38722</v>
      </c>
      <c r="H13" s="27">
        <v>39749</v>
      </c>
      <c r="I13" s="27">
        <v>43117</v>
      </c>
      <c r="J13" s="27">
        <v>41507</v>
      </c>
      <c r="K13" s="27">
        <v>39464</v>
      </c>
      <c r="L13" s="27">
        <v>39590</v>
      </c>
      <c r="M13" s="27">
        <v>47298</v>
      </c>
      <c r="N13" s="27">
        <v>40610</v>
      </c>
      <c r="O13" s="27">
        <v>41300</v>
      </c>
      <c r="P13" s="19">
        <f t="shared" si="7"/>
        <v>41719.791538461541</v>
      </c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25">
      <c r="A14" s="16" t="s">
        <v>34</v>
      </c>
      <c r="B14" s="28">
        <v>6.84</v>
      </c>
      <c r="C14" s="28">
        <v>5.0999999999999996</v>
      </c>
      <c r="D14" s="28">
        <v>19.2</v>
      </c>
      <c r="E14" s="28">
        <v>4.5</v>
      </c>
      <c r="F14" s="26" t="s">
        <v>36</v>
      </c>
      <c r="G14" s="28">
        <v>10</v>
      </c>
      <c r="H14" s="28">
        <v>16.399999999999999</v>
      </c>
      <c r="I14" s="28">
        <v>10.73</v>
      </c>
      <c r="J14" s="28">
        <v>15</v>
      </c>
      <c r="K14" s="28">
        <v>11.55</v>
      </c>
      <c r="L14" s="28">
        <v>10.47</v>
      </c>
      <c r="M14" s="28">
        <v>8.86</v>
      </c>
      <c r="N14" s="28">
        <v>10.199999999999999</v>
      </c>
      <c r="O14" s="28">
        <v>8.5</v>
      </c>
      <c r="P14" s="19">
        <f t="shared" si="7"/>
        <v>10.565384615384614</v>
      </c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25">
      <c r="A15" s="16" t="s">
        <v>35</v>
      </c>
      <c r="B15" s="27">
        <v>26498</v>
      </c>
      <c r="C15" s="27">
        <v>26129</v>
      </c>
      <c r="D15" s="27">
        <v>25711.564999999999</v>
      </c>
      <c r="E15" s="27">
        <v>28105</v>
      </c>
      <c r="F15" s="30" t="s">
        <v>36</v>
      </c>
      <c r="G15" s="27">
        <v>26429</v>
      </c>
      <c r="H15" s="27">
        <v>24978</v>
      </c>
      <c r="I15" s="27">
        <v>25428</v>
      </c>
      <c r="J15" s="27">
        <v>25367</v>
      </c>
      <c r="K15" s="27">
        <v>22407</v>
      </c>
      <c r="L15" s="27">
        <v>25696</v>
      </c>
      <c r="M15" s="27">
        <v>25819</v>
      </c>
      <c r="N15" s="27">
        <v>24592</v>
      </c>
      <c r="O15" s="27">
        <v>24400</v>
      </c>
      <c r="P15" s="19">
        <f t="shared" si="7"/>
        <v>25504.581923076923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25">
      <c r="A16" s="16"/>
      <c r="B16" s="19"/>
      <c r="C16" s="23"/>
      <c r="D16" s="19"/>
      <c r="E16" s="19"/>
      <c r="F16" s="23"/>
      <c r="G16" s="19"/>
      <c r="H16" s="23"/>
      <c r="I16" s="23"/>
      <c r="J16" s="23"/>
      <c r="K16" s="23"/>
      <c r="L16" s="19"/>
      <c r="M16" s="19"/>
      <c r="N16" s="19"/>
      <c r="O16" s="23"/>
      <c r="P16" s="2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ht="18.75" x14ac:dyDescent="0.25">
      <c r="A17" s="40" t="s">
        <v>38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x14ac:dyDescent="0.25">
      <c r="A18" s="16" t="s">
        <v>1</v>
      </c>
      <c r="B18" s="19">
        <f>SUM(B19:B20)+B23</f>
        <v>167588.48089756502</v>
      </c>
      <c r="C18" s="19">
        <f t="shared" ref="C18:O18" si="8">SUM(C19:C20)+C23</f>
        <v>161922.95047964741</v>
      </c>
      <c r="D18" s="19">
        <f t="shared" si="8"/>
        <v>151806.1511125</v>
      </c>
      <c r="E18" s="19">
        <f t="shared" si="8"/>
        <v>218555.20160000003</v>
      </c>
      <c r="F18" s="31" t="s">
        <v>36</v>
      </c>
      <c r="G18" s="19">
        <f t="shared" si="8"/>
        <v>126850.26554126761</v>
      </c>
      <c r="H18" s="19">
        <f t="shared" si="8"/>
        <v>96137.793365853664</v>
      </c>
      <c r="I18" s="19">
        <f t="shared" si="8"/>
        <v>120583.59896210718</v>
      </c>
      <c r="J18" s="19">
        <f t="shared" si="8"/>
        <v>127023.60103529412</v>
      </c>
      <c r="K18" s="19">
        <f t="shared" si="8"/>
        <v>116776.28780876493</v>
      </c>
      <c r="L18" s="19">
        <f t="shared" si="8"/>
        <v>76437.998545454553</v>
      </c>
      <c r="M18" s="19">
        <f t="shared" si="8"/>
        <v>142378.00610009657</v>
      </c>
      <c r="N18" s="19">
        <f t="shared" si="8"/>
        <v>112856.02231961442</v>
      </c>
      <c r="O18" s="19">
        <f t="shared" si="8"/>
        <v>129211.27076018587</v>
      </c>
      <c r="P18" s="19">
        <f t="shared" ref="P18:P27" si="9">SUMIF(B18:O18,"&gt;0")/COUNTIF(B18:O18,"&gt;0")</f>
        <v>134471.35604064239</v>
      </c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x14ac:dyDescent="0.25">
      <c r="A19" s="16" t="s">
        <v>41</v>
      </c>
      <c r="B19" s="19">
        <f t="shared" ref="B19:O19" si="10">(12*B25/B24)+(12*B27/B26)</f>
        <v>123374.24398929157</v>
      </c>
      <c r="C19" s="19">
        <f t="shared" si="10"/>
        <v>119512.57453979777</v>
      </c>
      <c r="D19" s="19">
        <f t="shared" si="10"/>
        <v>111925.92812499999</v>
      </c>
      <c r="E19" s="19">
        <f t="shared" si="10"/>
        <v>161359.20000000001</v>
      </c>
      <c r="F19" s="31" t="s">
        <v>36</v>
      </c>
      <c r="G19" s="19">
        <f t="shared" si="10"/>
        <v>93679.722211622851</v>
      </c>
      <c r="H19" s="19">
        <f t="shared" si="10"/>
        <v>70628.926829268297</v>
      </c>
      <c r="I19" s="19">
        <f t="shared" si="10"/>
        <v>89082.788547557255</v>
      </c>
      <c r="J19" s="19">
        <f t="shared" si="10"/>
        <v>93541.24705882353</v>
      </c>
      <c r="K19" s="19">
        <f t="shared" si="10"/>
        <v>86170.836653386446</v>
      </c>
      <c r="L19" s="19">
        <f t="shared" si="10"/>
        <v>56037.090909090912</v>
      </c>
      <c r="M19" s="19">
        <f t="shared" si="10"/>
        <v>104954.0104600123</v>
      </c>
      <c r="N19" s="19">
        <f t="shared" si="10"/>
        <v>83328.651572414266</v>
      </c>
      <c r="O19" s="19">
        <f t="shared" si="10"/>
        <v>95505.393739010295</v>
      </c>
      <c r="P19" s="19">
        <f t="shared" si="9"/>
        <v>99161.585741175018</v>
      </c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x14ac:dyDescent="0.25">
      <c r="A20" s="16" t="s">
        <v>0</v>
      </c>
      <c r="B20" s="19">
        <f>0.348*B19</f>
        <v>42934.236908273466</v>
      </c>
      <c r="C20" s="19">
        <f>0.348*C19</f>
        <v>41590.375939849626</v>
      </c>
      <c r="D20" s="19">
        <f t="shared" ref="D20:O20" si="11">0.348*D19</f>
        <v>38950.222987499998</v>
      </c>
      <c r="E20" s="19">
        <f t="shared" si="11"/>
        <v>56153.001600000003</v>
      </c>
      <c r="F20" s="31" t="s">
        <v>36</v>
      </c>
      <c r="G20" s="19">
        <f>0.348*G19</f>
        <v>32600.543329644752</v>
      </c>
      <c r="H20" s="19">
        <f t="shared" si="11"/>
        <v>24578.866536585367</v>
      </c>
      <c r="I20" s="19">
        <f t="shared" si="11"/>
        <v>31000.810414549924</v>
      </c>
      <c r="J20" s="19">
        <f t="shared" si="11"/>
        <v>32552.353976470586</v>
      </c>
      <c r="K20" s="19">
        <f t="shared" si="11"/>
        <v>29987.45115537848</v>
      </c>
      <c r="L20" s="19">
        <f t="shared" si="11"/>
        <v>19500.907636363638</v>
      </c>
      <c r="M20" s="19">
        <f t="shared" si="11"/>
        <v>36523.995640084278</v>
      </c>
      <c r="N20" s="19">
        <f t="shared" si="11"/>
        <v>28998.370747200162</v>
      </c>
      <c r="O20" s="19">
        <f t="shared" si="11"/>
        <v>33235.877021175584</v>
      </c>
      <c r="P20" s="19">
        <f>SUMIF(B20:O20,"&gt;0")/COUNTIF(B20:O20,"&gt;0")</f>
        <v>34508.231837928914</v>
      </c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x14ac:dyDescent="0.25">
      <c r="A21" s="16" t="s">
        <v>39</v>
      </c>
      <c r="B21" s="19">
        <f>IFERROR(12*B25/B24,"x")</f>
        <v>81590.275526742305</v>
      </c>
      <c r="C21" s="19">
        <f>IFERROR(12*C25/C24,"x")</f>
        <v>87154.679802955667</v>
      </c>
      <c r="D21" s="19">
        <f t="shared" ref="D21:O21" si="12">IFERROR(12*D25/D24,"x")</f>
        <v>95856.2</v>
      </c>
      <c r="E21" s="19">
        <f t="shared" si="12"/>
        <v>100039.2</v>
      </c>
      <c r="F21" s="31" t="str">
        <f t="shared" si="12"/>
        <v>x</v>
      </c>
      <c r="G21" s="19">
        <f t="shared" si="12"/>
        <v>64716.434540389972</v>
      </c>
      <c r="H21" s="19">
        <f t="shared" si="12"/>
        <v>52352.341463414639</v>
      </c>
      <c r="I21" s="19">
        <f t="shared" si="12"/>
        <v>64194.044665012399</v>
      </c>
      <c r="J21" s="19">
        <f t="shared" si="12"/>
        <v>73247.647058823524</v>
      </c>
      <c r="K21" s="19">
        <f t="shared" si="12"/>
        <v>62890.836653386454</v>
      </c>
      <c r="L21" s="19">
        <f t="shared" si="12"/>
        <v>43189.090909090912</v>
      </c>
      <c r="M21" s="19">
        <f t="shared" si="12"/>
        <v>69984.710234278667</v>
      </c>
      <c r="N21" s="19">
        <f t="shared" si="12"/>
        <v>63785.340314136127</v>
      </c>
      <c r="O21" s="19">
        <f t="shared" si="12"/>
        <v>73205.317577548005</v>
      </c>
      <c r="P21" s="19">
        <f t="shared" si="9"/>
        <v>71708.162980444526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x14ac:dyDescent="0.25">
      <c r="A22" s="16" t="s">
        <v>40</v>
      </c>
      <c r="B22" s="19">
        <f>IFERROR(12*B27/B26,"x")</f>
        <v>41783.968462549274</v>
      </c>
      <c r="C22" s="19">
        <f>IFERROR(12*C27/C26,"x")</f>
        <v>32357.894736842107</v>
      </c>
      <c r="D22" s="19">
        <f t="shared" ref="D22:O22" si="13">IFERROR(12*D27/D26,"x")</f>
        <v>16069.728125</v>
      </c>
      <c r="E22" s="19">
        <f t="shared" si="13"/>
        <v>61320</v>
      </c>
      <c r="F22" s="31" t="str">
        <f t="shared" si="13"/>
        <v>x</v>
      </c>
      <c r="G22" s="19">
        <f t="shared" si="13"/>
        <v>28963.28767123288</v>
      </c>
      <c r="H22" s="19">
        <f t="shared" si="13"/>
        <v>18276.585365853662</v>
      </c>
      <c r="I22" s="19">
        <f t="shared" si="13"/>
        <v>24888.743882544863</v>
      </c>
      <c r="J22" s="19">
        <f t="shared" si="13"/>
        <v>20293.599999999999</v>
      </c>
      <c r="K22" s="19">
        <f t="shared" si="13"/>
        <v>23280</v>
      </c>
      <c r="L22" s="19">
        <f t="shared" si="13"/>
        <v>12848</v>
      </c>
      <c r="M22" s="19">
        <f t="shared" si="13"/>
        <v>34969.300225733634</v>
      </c>
      <c r="N22" s="19">
        <f t="shared" si="13"/>
        <v>19543.311258278147</v>
      </c>
      <c r="O22" s="19">
        <f t="shared" si="13"/>
        <v>22300.076161462297</v>
      </c>
      <c r="P22" s="19">
        <f t="shared" si="9"/>
        <v>27453.422760730529</v>
      </c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25">
      <c r="A23" s="16" t="s">
        <v>29</v>
      </c>
      <c r="B23" s="27">
        <v>1280</v>
      </c>
      <c r="C23" s="27">
        <v>820</v>
      </c>
      <c r="D23" s="27">
        <v>930</v>
      </c>
      <c r="E23" s="27">
        <v>1043</v>
      </c>
      <c r="F23" s="30" t="s">
        <v>36</v>
      </c>
      <c r="G23" s="27">
        <v>570</v>
      </c>
      <c r="H23" s="27">
        <v>930</v>
      </c>
      <c r="I23" s="27">
        <v>500</v>
      </c>
      <c r="J23" s="27">
        <v>930</v>
      </c>
      <c r="K23" s="27">
        <v>618</v>
      </c>
      <c r="L23" s="27">
        <v>900</v>
      </c>
      <c r="M23" s="27">
        <v>900</v>
      </c>
      <c r="N23" s="27">
        <v>529</v>
      </c>
      <c r="O23" s="27">
        <v>470</v>
      </c>
      <c r="P23" s="19">
        <f t="shared" si="9"/>
        <v>801.53846153846155</v>
      </c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x14ac:dyDescent="0.25">
      <c r="A24" s="16" t="s">
        <v>32</v>
      </c>
      <c r="B24" s="28">
        <v>6.17</v>
      </c>
      <c r="C24" s="28">
        <v>6.09</v>
      </c>
      <c r="D24" s="28">
        <f>D12</f>
        <v>5.4</v>
      </c>
      <c r="E24" s="28">
        <v>5</v>
      </c>
      <c r="F24" s="26" t="s">
        <v>36</v>
      </c>
      <c r="G24" s="28">
        <v>7.18</v>
      </c>
      <c r="H24" s="28">
        <v>9.1111111111111107</v>
      </c>
      <c r="I24" s="28">
        <v>8.06</v>
      </c>
      <c r="J24" s="28">
        <v>6.8</v>
      </c>
      <c r="K24" s="28">
        <v>7.53</v>
      </c>
      <c r="L24" s="28">
        <v>11</v>
      </c>
      <c r="M24" s="28">
        <v>8.11</v>
      </c>
      <c r="N24" s="28">
        <v>7.64</v>
      </c>
      <c r="O24" s="28">
        <v>6.77</v>
      </c>
      <c r="P24" s="19">
        <f t="shared" si="9"/>
        <v>7.297008547008546</v>
      </c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x14ac:dyDescent="0.25">
      <c r="A25" s="16" t="s">
        <v>33</v>
      </c>
      <c r="B25" s="27">
        <f>B13</f>
        <v>41951</v>
      </c>
      <c r="C25" s="27">
        <f>C13</f>
        <v>44231</v>
      </c>
      <c r="D25" s="27">
        <f>D13</f>
        <v>43135.29</v>
      </c>
      <c r="E25" s="27">
        <f t="shared" ref="E25" si="14">E13</f>
        <v>41683</v>
      </c>
      <c r="F25" s="30" t="s">
        <v>36</v>
      </c>
      <c r="G25" s="27">
        <f>G13</f>
        <v>38722</v>
      </c>
      <c r="H25" s="27">
        <f t="shared" ref="H25:L25" si="15">H13</f>
        <v>39749</v>
      </c>
      <c r="I25" s="27">
        <f t="shared" si="15"/>
        <v>43117</v>
      </c>
      <c r="J25" s="27">
        <f t="shared" si="15"/>
        <v>41507</v>
      </c>
      <c r="K25" s="27">
        <f>K13</f>
        <v>39464</v>
      </c>
      <c r="L25" s="27">
        <f t="shared" si="15"/>
        <v>39590</v>
      </c>
      <c r="M25" s="27">
        <f>M13</f>
        <v>47298</v>
      </c>
      <c r="N25" s="27">
        <f>N13</f>
        <v>40610</v>
      </c>
      <c r="O25" s="27">
        <f>O13</f>
        <v>41300</v>
      </c>
      <c r="P25" s="19">
        <f t="shared" si="9"/>
        <v>41719.791538461541</v>
      </c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25">
      <c r="A26" s="16" t="s">
        <v>34</v>
      </c>
      <c r="B26" s="28">
        <v>7.61</v>
      </c>
      <c r="C26" s="28">
        <v>9.69</v>
      </c>
      <c r="D26" s="28">
        <f>D14</f>
        <v>19.2</v>
      </c>
      <c r="E26" s="29">
        <v>5.5</v>
      </c>
      <c r="F26" s="26" t="s">
        <v>36</v>
      </c>
      <c r="G26" s="28">
        <v>10.95</v>
      </c>
      <c r="H26" s="28">
        <v>16.399999999999999</v>
      </c>
      <c r="I26" s="28">
        <v>12.26</v>
      </c>
      <c r="J26" s="28">
        <v>15</v>
      </c>
      <c r="K26" s="28">
        <v>11.55</v>
      </c>
      <c r="L26" s="28">
        <v>24</v>
      </c>
      <c r="M26" s="28">
        <v>8.86</v>
      </c>
      <c r="N26" s="28">
        <v>15.1</v>
      </c>
      <c r="O26" s="28">
        <v>13.13</v>
      </c>
      <c r="P26" s="19">
        <f t="shared" si="9"/>
        <v>13.019230769230766</v>
      </c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25">
      <c r="A27" s="16" t="s">
        <v>35</v>
      </c>
      <c r="B27" s="27">
        <f>B15</f>
        <v>26498</v>
      </c>
      <c r="C27" s="27">
        <f t="shared" ref="C27:E27" si="16">C15</f>
        <v>26129</v>
      </c>
      <c r="D27" s="27">
        <f>D15</f>
        <v>25711.564999999999</v>
      </c>
      <c r="E27" s="27">
        <f t="shared" si="16"/>
        <v>28105</v>
      </c>
      <c r="F27" s="30" t="s">
        <v>36</v>
      </c>
      <c r="G27" s="27">
        <f>G15</f>
        <v>26429</v>
      </c>
      <c r="H27" s="27">
        <f t="shared" ref="H27:N27" si="17">H15</f>
        <v>24978</v>
      </c>
      <c r="I27" s="27">
        <f t="shared" si="17"/>
        <v>25428</v>
      </c>
      <c r="J27" s="27">
        <f>J15</f>
        <v>25367</v>
      </c>
      <c r="K27" s="27">
        <f>K15</f>
        <v>22407</v>
      </c>
      <c r="L27" s="27">
        <f>L15</f>
        <v>25696</v>
      </c>
      <c r="M27" s="27">
        <f>M15</f>
        <v>25819</v>
      </c>
      <c r="N27" s="27">
        <f t="shared" si="17"/>
        <v>24592</v>
      </c>
      <c r="O27" s="27">
        <f>O15</f>
        <v>24400</v>
      </c>
      <c r="P27" s="19">
        <f t="shared" si="9"/>
        <v>25504.581923076923</v>
      </c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21" customFormat="1" ht="15" customHeight="1" x14ac:dyDescent="0.2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25">
      <c r="B29" s="25"/>
      <c r="C29" s="25"/>
      <c r="D29" s="25"/>
      <c r="E29" s="25"/>
      <c r="F29" s="25"/>
      <c r="G29" s="25"/>
      <c r="H29" s="25"/>
      <c r="I29" s="25"/>
    </row>
  </sheetData>
  <mergeCells count="5">
    <mergeCell ref="A1:P1"/>
    <mergeCell ref="A3:A4"/>
    <mergeCell ref="P3:P4"/>
    <mergeCell ref="A5:P5"/>
    <mergeCell ref="A17:P17"/>
  </mergeCells>
  <pageMargins left="0.70866141732283472" right="0.70866141732283472" top="0.78740157480314965" bottom="0.35433070866141736" header="0.31496062992125984" footer="0.31496062992125984"/>
  <pageSetup paperSize="9" scale="85" fitToHeight="0" orientation="landscape" r:id="rId1"/>
  <headerFooter>
    <oddHeader xml:space="preserve">&amp;LČ.j.: MSMT-5485/2023-1&amp;RPříloha č. 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2023-02-27T10:56:44Z</cp:lastPrinted>
  <dcterms:created xsi:type="dcterms:W3CDTF">2013-04-19T07:05:39Z</dcterms:created>
  <dcterms:modified xsi:type="dcterms:W3CDTF">2024-10-01T12:38:22Z</dcterms:modified>
</cp:coreProperties>
</file>