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I\12_odbor\120\3_Hrdinová\2025\Krajské normativy 2025\NA WEB MŠMT\"/>
    </mc:Choice>
  </mc:AlternateContent>
  <xr:revisionPtr revIDLastSave="0" documentId="13_ncr:1_{BD8E0037-FEA0-46D1-8E50-7DF674FB8E49}" xr6:coauthVersionLast="47" xr6:coauthVersionMax="47" xr10:uidLastSave="{00000000-0000-0000-0000-000000000000}"/>
  <bookViews>
    <workbookView xWindow="-120" yWindow="-120" windowWidth="15600" windowHeight="11160" activeTab="1" xr2:uid="{00000000-000D-0000-FFFF-FFFF00000000}"/>
  </bookViews>
  <sheets>
    <sheet name="titul" sheetId="8" r:id="rId1"/>
    <sheet name="SPC 2025" sheetId="9" r:id="rId2"/>
  </sheets>
  <definedNames>
    <definedName name="_xlnm.Print_Titles" localSheetId="1">'SPC 2025'!$1:$5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O16" i="9" l="1"/>
  <c r="AC9" i="9"/>
  <c r="AC10" i="9"/>
  <c r="AC11" i="9"/>
  <c r="AC12" i="9"/>
  <c r="AC13" i="9"/>
  <c r="AC17" i="9"/>
  <c r="AC15" i="9"/>
  <c r="AC16" i="9"/>
  <c r="AC18" i="9"/>
  <c r="D18" i="9"/>
  <c r="D16" i="9"/>
  <c r="AA18" i="9"/>
  <c r="Z18" i="9"/>
  <c r="Y18" i="9"/>
  <c r="X18" i="9"/>
  <c r="AA16" i="9"/>
  <c r="Z16" i="9"/>
  <c r="Y16" i="9"/>
  <c r="X16" i="9"/>
  <c r="S17" i="9"/>
  <c r="N14" i="9" l="1"/>
  <c r="N18" i="9"/>
  <c r="N16" i="9"/>
  <c r="N17" i="9"/>
  <c r="N15" i="9"/>
  <c r="M17" i="9"/>
  <c r="M15" i="9"/>
  <c r="M14" i="9"/>
  <c r="L17" i="9"/>
  <c r="L15" i="9"/>
  <c r="L14" i="9"/>
  <c r="K17" i="9"/>
  <c r="K15" i="9"/>
  <c r="K14" i="9"/>
  <c r="AN17" i="9"/>
  <c r="AM17" i="9"/>
  <c r="AL17" i="9"/>
  <c r="AK17" i="9"/>
  <c r="AJ17" i="9"/>
  <c r="AN15" i="9"/>
  <c r="AM15" i="9"/>
  <c r="AK15" i="9"/>
  <c r="AL15" i="9"/>
  <c r="AJ15" i="9"/>
  <c r="AO18" i="9" l="1"/>
  <c r="V17" i="9" l="1"/>
  <c r="V15" i="9"/>
  <c r="V14" i="9"/>
  <c r="U17" i="9"/>
  <c r="U15" i="9"/>
  <c r="U14" i="9"/>
  <c r="T17" i="9"/>
  <c r="T15" i="9"/>
  <c r="T14" i="9"/>
  <c r="S15" i="9"/>
  <c r="S14" i="9"/>
  <c r="R17" i="9"/>
  <c r="R15" i="9"/>
  <c r="R14" i="9"/>
  <c r="Q17" i="9"/>
  <c r="Q15" i="9"/>
  <c r="Q14" i="9"/>
  <c r="J17" i="9" l="1"/>
  <c r="J15" i="9"/>
  <c r="J14" i="9"/>
  <c r="G17" i="9" l="1"/>
  <c r="G15" i="9"/>
  <c r="G14" i="9"/>
  <c r="F17" i="9"/>
  <c r="F15" i="9"/>
  <c r="F14" i="9"/>
  <c r="D17" i="9" l="1"/>
  <c r="AO17" i="9" s="1"/>
  <c r="D15" i="9"/>
  <c r="D14" i="9"/>
  <c r="AO14" i="9" s="1"/>
  <c r="D12" i="9" l="1"/>
  <c r="AO15" i="9"/>
  <c r="F16" i="9"/>
  <c r="F12" i="9" s="1"/>
  <c r="AN18" i="9"/>
  <c r="AM18" i="9"/>
  <c r="AL18" i="9"/>
  <c r="AK18" i="9"/>
  <c r="AJ18" i="9"/>
  <c r="AH18" i="9"/>
  <c r="AH13" i="9" s="1"/>
  <c r="V18" i="9"/>
  <c r="U18" i="9"/>
  <c r="T18" i="9"/>
  <c r="S18" i="9"/>
  <c r="R18" i="9"/>
  <c r="Q18" i="9"/>
  <c r="M18" i="9"/>
  <c r="L18" i="9"/>
  <c r="K18" i="9"/>
  <c r="J18" i="9"/>
  <c r="N13" i="9" s="1"/>
  <c r="G18" i="9"/>
  <c r="G13" i="9" s="1"/>
  <c r="F18" i="9"/>
  <c r="F13" i="9" s="1"/>
  <c r="AA13" i="9"/>
  <c r="Z13" i="9"/>
  <c r="X13" i="9"/>
  <c r="D13" i="9"/>
  <c r="D10" i="9" s="1"/>
  <c r="D11" i="9" s="1"/>
  <c r="AN16" i="9"/>
  <c r="AM16" i="9"/>
  <c r="AL16" i="9"/>
  <c r="AK16" i="9"/>
  <c r="AJ16" i="9"/>
  <c r="AH16" i="9"/>
  <c r="AH12" i="9" s="1"/>
  <c r="V16" i="9"/>
  <c r="V12" i="9" s="1"/>
  <c r="U16" i="9"/>
  <c r="T16" i="9"/>
  <c r="S16" i="9"/>
  <c r="R16" i="9"/>
  <c r="Q16" i="9"/>
  <c r="M16" i="9"/>
  <c r="L16" i="9"/>
  <c r="K16" i="9"/>
  <c r="J16" i="9"/>
  <c r="N12" i="9" s="1"/>
  <c r="G16" i="9"/>
  <c r="AA12" i="9"/>
  <c r="Z12" i="9"/>
  <c r="X12" i="9"/>
  <c r="AI13" i="9"/>
  <c r="AG13" i="9"/>
  <c r="AF13" i="9"/>
  <c r="AE13" i="9"/>
  <c r="AD13" i="9"/>
  <c r="AB13" i="9"/>
  <c r="Y13" i="9"/>
  <c r="W13" i="9"/>
  <c r="P13" i="9"/>
  <c r="O13" i="9"/>
  <c r="I13" i="9"/>
  <c r="H13" i="9"/>
  <c r="E13" i="9"/>
  <c r="C13" i="9"/>
  <c r="B13" i="9"/>
  <c r="AM12" i="9"/>
  <c r="AI12" i="9"/>
  <c r="AG12" i="9"/>
  <c r="AF12" i="9"/>
  <c r="AE12" i="9"/>
  <c r="AD12" i="9"/>
  <c r="AB12" i="9"/>
  <c r="AB10" i="9" s="1"/>
  <c r="AB11" i="9" s="1"/>
  <c r="Y12" i="9"/>
  <c r="W12" i="9"/>
  <c r="P12" i="9"/>
  <c r="P10" i="9" s="1"/>
  <c r="P11" i="9" s="1"/>
  <c r="O12" i="9"/>
  <c r="I12" i="9"/>
  <c r="H12" i="9"/>
  <c r="E12" i="9"/>
  <c r="C12" i="9"/>
  <c r="B12" i="9"/>
  <c r="C10" i="9" l="1"/>
  <c r="C11" i="9" s="1"/>
  <c r="N10" i="9"/>
  <c r="N11" i="9" s="1"/>
  <c r="N9" i="9" s="1"/>
  <c r="K12" i="9"/>
  <c r="L12" i="9"/>
  <c r="AE10" i="9"/>
  <c r="AE11" i="9" s="1"/>
  <c r="AD10" i="9"/>
  <c r="AD11" i="9" s="1"/>
  <c r="Y10" i="9"/>
  <c r="Y11" i="9" s="1"/>
  <c r="Y9" i="9" s="1"/>
  <c r="W10" i="9"/>
  <c r="W11" i="9" s="1"/>
  <c r="W9" i="9" s="1"/>
  <c r="AL13" i="9"/>
  <c r="X10" i="9"/>
  <c r="S13" i="9"/>
  <c r="AM13" i="9"/>
  <c r="AM10" i="9" s="1"/>
  <c r="AM11" i="9" s="1"/>
  <c r="AF10" i="9"/>
  <c r="AF11" i="9" s="1"/>
  <c r="AG10" i="9"/>
  <c r="AG11" i="9" s="1"/>
  <c r="T12" i="9"/>
  <c r="AK12" i="9"/>
  <c r="AN13" i="9"/>
  <c r="U12" i="9"/>
  <c r="AL12" i="9"/>
  <c r="Q13" i="9"/>
  <c r="J13" i="9"/>
  <c r="U13" i="9"/>
  <c r="I10" i="9"/>
  <c r="I11" i="9" s="1"/>
  <c r="I9" i="9" s="1"/>
  <c r="M12" i="9"/>
  <c r="E10" i="9"/>
  <c r="E11" i="9" s="1"/>
  <c r="E9" i="9" s="1"/>
  <c r="F10" i="9"/>
  <c r="F11" i="9" s="1"/>
  <c r="O10" i="9"/>
  <c r="O11" i="9" s="1"/>
  <c r="Z10" i="9"/>
  <c r="Z11" i="9" s="1"/>
  <c r="J12" i="9"/>
  <c r="R13" i="9"/>
  <c r="K13" i="9"/>
  <c r="K10" i="9" s="1"/>
  <c r="K11" i="9" s="1"/>
  <c r="V13" i="9"/>
  <c r="V10" i="9" s="1"/>
  <c r="V11" i="9" s="1"/>
  <c r="AN12" i="9"/>
  <c r="AI10" i="9"/>
  <c r="AI11" i="9" s="1"/>
  <c r="Q12" i="9"/>
  <c r="L13" i="9"/>
  <c r="G12" i="9"/>
  <c r="G10" i="9" s="1"/>
  <c r="G11" i="9" s="1"/>
  <c r="G9" i="9" s="1"/>
  <c r="H10" i="9"/>
  <c r="H11" i="9" s="1"/>
  <c r="R12" i="9"/>
  <c r="AH10" i="9"/>
  <c r="AH11" i="9" s="1"/>
  <c r="T13" i="9"/>
  <c r="M13" i="9"/>
  <c r="AJ13" i="9"/>
  <c r="S12" i="9"/>
  <c r="AJ12" i="9"/>
  <c r="AK13" i="9"/>
  <c r="B10" i="9"/>
  <c r="B11" i="9" s="1"/>
  <c r="D9" i="9"/>
  <c r="AA10" i="9"/>
  <c r="AA11" i="9" s="1"/>
  <c r="AB9" i="9"/>
  <c r="C9" i="9"/>
  <c r="AO12" i="9" l="1"/>
  <c r="AO13" i="9"/>
  <c r="AE9" i="9"/>
  <c r="X11" i="9"/>
  <c r="L10" i="9"/>
  <c r="L11" i="9" s="1"/>
  <c r="L9" i="9" s="1"/>
  <c r="AJ10" i="9"/>
  <c r="AJ11" i="9" s="1"/>
  <c r="AL10" i="9"/>
  <c r="AL11" i="9" s="1"/>
  <c r="AL9" i="9" s="1"/>
  <c r="J10" i="9"/>
  <c r="J11" i="9" s="1"/>
  <c r="AN10" i="9"/>
  <c r="AN11" i="9" s="1"/>
  <c r="AG9" i="9"/>
  <c r="AD9" i="9"/>
  <c r="U10" i="9"/>
  <c r="U11" i="9" s="1"/>
  <c r="S10" i="9"/>
  <c r="S11" i="9" s="1"/>
  <c r="R10" i="9"/>
  <c r="R11" i="9" s="1"/>
  <c r="Q10" i="9"/>
  <c r="Q11" i="9" s="1"/>
  <c r="T10" i="9"/>
  <c r="T11" i="9" s="1"/>
  <c r="AF9" i="9"/>
  <c r="M10" i="9"/>
  <c r="M11" i="9" s="1"/>
  <c r="AK10" i="9"/>
  <c r="AK11" i="9" s="1"/>
  <c r="V9" i="9"/>
  <c r="F9" i="9"/>
  <c r="H9" i="9"/>
  <c r="K9" i="9"/>
  <c r="AI9" i="9"/>
  <c r="Z9" i="9"/>
  <c r="AH9" i="9"/>
  <c r="P9" i="9"/>
  <c r="AM9" i="9"/>
  <c r="O9" i="9"/>
  <c r="B9" i="9"/>
  <c r="AJ9" i="9"/>
  <c r="AA9" i="9"/>
  <c r="J9" i="9" l="1"/>
  <c r="S9" i="9"/>
  <c r="R9" i="9"/>
  <c r="AO10" i="9"/>
  <c r="X9" i="9"/>
  <c r="AO11" i="9"/>
  <c r="AN9" i="9"/>
  <c r="U9" i="9"/>
  <c r="T9" i="9"/>
  <c r="Q9" i="9"/>
  <c r="AK9" i="9"/>
  <c r="M9" i="9"/>
  <c r="AO9" i="9" l="1"/>
</calcChain>
</file>

<file path=xl/sharedStrings.xml><?xml version="1.0" encoding="utf-8"?>
<sst xmlns="http://schemas.openxmlformats.org/spreadsheetml/2006/main" count="158" uniqueCount="85">
  <si>
    <t>Odvody</t>
  </si>
  <si>
    <t>NIV celkem</t>
  </si>
  <si>
    <t>Jihočeský</t>
  </si>
  <si>
    <t>Plzeňský</t>
  </si>
  <si>
    <t>CZ010</t>
  </si>
  <si>
    <t>CZ020</t>
  </si>
  <si>
    <t>CZ031</t>
  </si>
  <si>
    <t>CZ032</t>
  </si>
  <si>
    <t>CZ041</t>
  </si>
  <si>
    <t>CZ042</t>
  </si>
  <si>
    <t>CZ051</t>
  </si>
  <si>
    <t>CZ052</t>
  </si>
  <si>
    <t>CZ053</t>
  </si>
  <si>
    <t>CZ063</t>
  </si>
  <si>
    <t>CZ064</t>
  </si>
  <si>
    <t>CZ071</t>
  </si>
  <si>
    <t>CZ072</t>
  </si>
  <si>
    <t>CZ080</t>
  </si>
  <si>
    <t>Hl. m. Praha</t>
  </si>
  <si>
    <t>Středočeský</t>
  </si>
  <si>
    <t xml:space="preserve">Karlovarský </t>
  </si>
  <si>
    <t xml:space="preserve">Ústecký  </t>
  </si>
  <si>
    <t>Liberecký</t>
  </si>
  <si>
    <t>Pardubický</t>
  </si>
  <si>
    <t>Vysočina</t>
  </si>
  <si>
    <t>Jihomoravský</t>
  </si>
  <si>
    <t>Olomoucký</t>
  </si>
  <si>
    <t>Zlínský</t>
  </si>
  <si>
    <t>ONIV celkem</t>
  </si>
  <si>
    <t>Králové hradecký</t>
  </si>
  <si>
    <t>Moravsko slezský</t>
  </si>
  <si>
    <t>Np</t>
  </si>
  <si>
    <t>Pp</t>
  </si>
  <si>
    <t>No</t>
  </si>
  <si>
    <t>Po</t>
  </si>
  <si>
    <t>MP bez odv.</t>
  </si>
  <si>
    <t>MPP bez odv.</t>
  </si>
  <si>
    <t>MPN bez odv.</t>
  </si>
  <si>
    <t>POZNÁMKY</t>
  </si>
  <si>
    <t>vady řeči</t>
  </si>
  <si>
    <t>zrakové</t>
  </si>
  <si>
    <t>sluchové</t>
  </si>
  <si>
    <t>více vad, autismus</t>
  </si>
  <si>
    <t>ostatní</t>
  </si>
  <si>
    <t>zrakové, sluchové</t>
  </si>
  <si>
    <t>zrakové, sluchové, tělesné, vady řeči, jiný zdrav. stav, ostatní</t>
  </si>
  <si>
    <t>mentální, kombinované postižení, autismus</t>
  </si>
  <si>
    <t>Porovnání krajských normativů mzdových prostředků a ostatních neinvestičních výdajů</t>
  </si>
  <si>
    <t>Děti, žáci, studenti speciálně pedagogických center</t>
  </si>
  <si>
    <t>SPECIÁLNĚ PEDAGOGICKÁ CENTRA</t>
  </si>
  <si>
    <t>oprav. koef. dle druhu postižení</t>
  </si>
  <si>
    <t>základní normativ</t>
  </si>
  <si>
    <t>počet normativů
v daném kraji celkem</t>
  </si>
  <si>
    <t>Speciálně pedagogické centrum SPC (v Kč/dítě, žáka, studenta)</t>
  </si>
  <si>
    <t>základní normativ, mentální, tělesné, jiný zdrav. stav</t>
  </si>
  <si>
    <t>základní normativ, zrakové</t>
  </si>
  <si>
    <t>Všechny kraje mají stanovený finanční normativ jako konstantu.</t>
  </si>
  <si>
    <t>vady řeči (K=0,6)</t>
  </si>
  <si>
    <t>mentální (K=0,3)</t>
  </si>
  <si>
    <t>nemají oprav. koef. dle druhu znevýhodnění</t>
  </si>
  <si>
    <t>oprav. koef. dle druhu znevýhodnění</t>
  </si>
  <si>
    <t>nemají oprav. koef., různé Np dle specifikace znevýhodnění</t>
  </si>
  <si>
    <t>základní normativ, mentální, tělesné</t>
  </si>
  <si>
    <t>více vad</t>
  </si>
  <si>
    <t>autismus</t>
  </si>
  <si>
    <t>Příloha č. 7</t>
  </si>
  <si>
    <t>koeficient</t>
  </si>
  <si>
    <t>zrakové, sluchové (K=4)</t>
  </si>
  <si>
    <t>mentální (K=3,5)</t>
  </si>
  <si>
    <t>vady řeči (K=1,4)</t>
  </si>
  <si>
    <t>tělesné (K=2,5)</t>
  </si>
  <si>
    <t>s více vadami, autismus (K=4,5)</t>
  </si>
  <si>
    <t>vady řeči (K=0,73)</t>
  </si>
  <si>
    <t>zrakové (K=0,93)</t>
  </si>
  <si>
    <t>souběžné postižení více vadami (K=1,4)</t>
  </si>
  <si>
    <t>tělesné (K=1,5)</t>
  </si>
  <si>
    <t>autismus (K=1,15)</t>
  </si>
  <si>
    <t>Průměr ČR</t>
  </si>
  <si>
    <t>sluch, mentální (K=0,755)</t>
  </si>
  <si>
    <t>stanovených jednotlivými krajskými úřady pro krajské a obecní školství v roce 2025</t>
  </si>
  <si>
    <t>Krajské normativy v roce 2025</t>
  </si>
  <si>
    <t>oprav. koef. pouze pro sluchové postižení k Np a No</t>
  </si>
  <si>
    <t>vady řeči (logopedické) (K=0,25)</t>
  </si>
  <si>
    <t>Opravný koeficient dle specifikace postižení uvádí 7 krajů. Zlínský kraj neuvádí opravný koeficient, ale má nastaveny 2 různé ukazatele Np dle druhu postižení.</t>
  </si>
  <si>
    <t>Č.j.: MSMT-21301/2025-1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</si>
</sst>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8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3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3" fontId="1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top" wrapText="1"/>
    </xf>
    <xf numFmtId="3" fontId="5" fillId="0" borderId="1" xfId="0" applyNumberFormat="1" applyFont="1" applyBorder="1" applyAlignment="1">
      <alignment horizontal="center" vertical="top" wrapText="1"/>
    </xf>
    <xf numFmtId="3" fontId="0" fillId="0" borderId="0" xfId="0" applyNumberFormat="1" applyAlignment="1">
      <alignment vertical="center"/>
    </xf>
    <xf numFmtId="3" fontId="1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3" fontId="1" fillId="16" borderId="1" xfId="0" applyNumberFormat="1" applyFont="1" applyFill="1" applyBorder="1" applyAlignment="1">
      <alignment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 wrapText="1"/>
    </xf>
    <xf numFmtId="3" fontId="5" fillId="17" borderId="1" xfId="0" applyNumberFormat="1" applyFont="1" applyFill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1" applyNumberFormat="1" applyFont="1" applyBorder="1" applyAlignment="1">
      <alignment vertical="center"/>
    </xf>
    <xf numFmtId="164" fontId="0" fillId="0" borderId="1" xfId="1" applyNumberFormat="1" applyFont="1" applyFill="1" applyBorder="1" applyAlignment="1">
      <alignment vertical="center"/>
    </xf>
    <xf numFmtId="2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2" fontId="1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vertical="center" wrapText="1"/>
    </xf>
    <xf numFmtId="164" fontId="0" fillId="0" borderId="0" xfId="1" applyNumberFormat="1" applyFont="1" applyFill="1" applyBorder="1" applyAlignment="1">
      <alignment vertical="center"/>
    </xf>
    <xf numFmtId="0" fontId="0" fillId="0" borderId="0" xfId="0" applyAlignment="1">
      <alignment horizontal="left"/>
    </xf>
    <xf numFmtId="0" fontId="8" fillId="0" borderId="1" xfId="0" applyFont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A1189-1FE7-4AAA-91EB-A1199F219D13}">
  <sheetPr>
    <tabColor theme="8" tint="-0.249977111117893"/>
  </sheetPr>
  <dimension ref="A2:A47"/>
  <sheetViews>
    <sheetView topLeftCell="A43" zoomScale="80" zoomScaleNormal="80" workbookViewId="0">
      <selection activeCell="A8" sqref="A8"/>
    </sheetView>
  </sheetViews>
  <sheetFormatPr defaultRowHeight="15" x14ac:dyDescent="0.25"/>
  <cols>
    <col min="1" max="1" width="83.85546875" style="35" customWidth="1"/>
  </cols>
  <sheetData>
    <row r="2" spans="1:1" x14ac:dyDescent="0.25">
      <c r="A2" s="64" t="s">
        <v>84</v>
      </c>
    </row>
    <row r="15" spans="1:1" ht="36" x14ac:dyDescent="0.25">
      <c r="A15" s="36" t="s">
        <v>49</v>
      </c>
    </row>
    <row r="19" spans="1:1" ht="18.75" x14ac:dyDescent="0.3">
      <c r="A19" s="33" t="s">
        <v>48</v>
      </c>
    </row>
    <row r="21" spans="1:1" ht="18.75" x14ac:dyDescent="0.3">
      <c r="A21" s="33" t="s">
        <v>65</v>
      </c>
    </row>
    <row r="46" spans="1:1" x14ac:dyDescent="0.25">
      <c r="A46" s="34" t="s">
        <v>47</v>
      </c>
    </row>
    <row r="47" spans="1:1" x14ac:dyDescent="0.25">
      <c r="A47" s="35" t="s">
        <v>79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87336-56D4-428C-90FC-2CBCA6B8D916}">
  <sheetPr>
    <tabColor theme="8" tint="0.59999389629810485"/>
    <pageSetUpPr fitToPage="1"/>
  </sheetPr>
  <dimension ref="A1:BO26"/>
  <sheetViews>
    <sheetView tabSelected="1" view="pageLayout" zoomScaleNormal="100" workbookViewId="0">
      <selection activeCell="D7" sqref="D7"/>
    </sheetView>
  </sheetViews>
  <sheetFormatPr defaultColWidth="9.140625" defaultRowHeight="15" x14ac:dyDescent="0.25"/>
  <cols>
    <col min="1" max="1" width="13" style="16" customWidth="1"/>
    <col min="2" max="2" width="10.28515625" style="16" customWidth="1"/>
    <col min="3" max="3" width="10" style="16" customWidth="1"/>
    <col min="4" max="4" width="9.28515625" style="16" customWidth="1"/>
    <col min="5" max="5" width="10.42578125" style="16" customWidth="1"/>
    <col min="6" max="6" width="9.42578125" style="16" customWidth="1"/>
    <col min="7" max="7" width="10.5703125" style="16" customWidth="1"/>
    <col min="8" max="8" width="10.140625" style="16" customWidth="1"/>
    <col min="9" max="9" width="10" style="16" customWidth="1"/>
    <col min="10" max="14" width="8.7109375" style="16" customWidth="1"/>
    <col min="15" max="15" width="10.5703125" style="16" customWidth="1"/>
    <col min="16" max="21" width="9.28515625" style="16" customWidth="1"/>
    <col min="22" max="22" width="10" style="16" customWidth="1"/>
    <col min="23" max="23" width="10.28515625" style="16" customWidth="1"/>
    <col min="24" max="27" width="9.28515625" style="16" customWidth="1"/>
    <col min="28" max="30" width="10.140625" style="16" customWidth="1"/>
    <col min="31" max="32" width="10.28515625" style="16" customWidth="1"/>
    <col min="33" max="33" width="10.42578125" style="16" customWidth="1"/>
    <col min="34" max="35" width="10.140625" style="16" customWidth="1"/>
    <col min="36" max="40" width="9" style="16" customWidth="1"/>
    <col min="41" max="41" width="12.140625" style="16" customWidth="1"/>
    <col min="42" max="42" width="9.140625" style="16"/>
    <col min="43" max="43" width="11.85546875" style="16" bestFit="1" customWidth="1"/>
    <col min="44" max="58" width="6" style="16" customWidth="1"/>
    <col min="59" max="16384" width="9.140625" style="16"/>
  </cols>
  <sheetData>
    <row r="1" spans="1:67" ht="18.75" x14ac:dyDescent="0.25">
      <c r="A1" s="66" t="s">
        <v>80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</row>
    <row r="2" spans="1:67" ht="18.75" x14ac:dyDescent="0.25">
      <c r="A2" s="66" t="s">
        <v>53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</row>
    <row r="3" spans="1:67" ht="15.75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</row>
    <row r="4" spans="1:67" s="14" customFormat="1" ht="15" customHeight="1" x14ac:dyDescent="0.25">
      <c r="A4" s="67"/>
      <c r="B4" s="1" t="s">
        <v>4</v>
      </c>
      <c r="C4" s="2" t="s">
        <v>5</v>
      </c>
      <c r="D4" s="2" t="s">
        <v>5</v>
      </c>
      <c r="E4" s="3" t="s">
        <v>6</v>
      </c>
      <c r="F4" s="3" t="s">
        <v>6</v>
      </c>
      <c r="G4" s="3" t="s">
        <v>6</v>
      </c>
      <c r="H4" s="4" t="s">
        <v>7</v>
      </c>
      <c r="I4" s="5" t="s">
        <v>8</v>
      </c>
      <c r="J4" s="5" t="s">
        <v>8</v>
      </c>
      <c r="K4" s="5" t="s">
        <v>8</v>
      </c>
      <c r="L4" s="5" t="s">
        <v>8</v>
      </c>
      <c r="M4" s="5" t="s">
        <v>8</v>
      </c>
      <c r="N4" s="5" t="s">
        <v>9</v>
      </c>
      <c r="O4" s="6" t="s">
        <v>9</v>
      </c>
      <c r="P4" s="7" t="s">
        <v>10</v>
      </c>
      <c r="Q4" s="7" t="s">
        <v>10</v>
      </c>
      <c r="R4" s="7" t="s">
        <v>10</v>
      </c>
      <c r="S4" s="7" t="s">
        <v>10</v>
      </c>
      <c r="T4" s="7" t="s">
        <v>10</v>
      </c>
      <c r="U4" s="7" t="s">
        <v>10</v>
      </c>
      <c r="V4" s="7" t="s">
        <v>10</v>
      </c>
      <c r="W4" s="8" t="s">
        <v>11</v>
      </c>
      <c r="X4" s="8" t="s">
        <v>11</v>
      </c>
      <c r="Y4" s="8" t="s">
        <v>11</v>
      </c>
      <c r="Z4" s="8" t="s">
        <v>11</v>
      </c>
      <c r="AA4" s="8" t="s">
        <v>11</v>
      </c>
      <c r="AB4" s="9" t="s">
        <v>12</v>
      </c>
      <c r="AC4" s="9" t="s">
        <v>12</v>
      </c>
      <c r="AD4" s="10" t="s">
        <v>13</v>
      </c>
      <c r="AE4" s="11" t="s">
        <v>14</v>
      </c>
      <c r="AF4" s="46" t="s">
        <v>15</v>
      </c>
      <c r="AG4" s="12" t="s">
        <v>16</v>
      </c>
      <c r="AH4" s="12" t="s">
        <v>16</v>
      </c>
      <c r="AI4" s="13" t="s">
        <v>17</v>
      </c>
      <c r="AJ4" s="13" t="s">
        <v>17</v>
      </c>
      <c r="AK4" s="13" t="s">
        <v>17</v>
      </c>
      <c r="AL4" s="13" t="s">
        <v>17</v>
      </c>
      <c r="AM4" s="13" t="s">
        <v>17</v>
      </c>
      <c r="AN4" s="13" t="s">
        <v>17</v>
      </c>
      <c r="AO4" s="65" t="s">
        <v>77</v>
      </c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</row>
    <row r="5" spans="1:67" s="14" customFormat="1" ht="71.25" customHeight="1" x14ac:dyDescent="0.25">
      <c r="A5" s="67"/>
      <c r="B5" s="50" t="s">
        <v>18</v>
      </c>
      <c r="C5" s="50" t="s">
        <v>19</v>
      </c>
      <c r="D5" s="50" t="s">
        <v>19</v>
      </c>
      <c r="E5" s="50" t="s">
        <v>2</v>
      </c>
      <c r="F5" s="50" t="s">
        <v>2</v>
      </c>
      <c r="G5" s="50" t="s">
        <v>2</v>
      </c>
      <c r="H5" s="50" t="s">
        <v>3</v>
      </c>
      <c r="I5" s="50" t="s">
        <v>20</v>
      </c>
      <c r="J5" s="50" t="s">
        <v>20</v>
      </c>
      <c r="K5" s="50" t="s">
        <v>20</v>
      </c>
      <c r="L5" s="50" t="s">
        <v>20</v>
      </c>
      <c r="M5" s="50" t="s">
        <v>20</v>
      </c>
      <c r="N5" s="50" t="s">
        <v>20</v>
      </c>
      <c r="O5" s="50" t="s">
        <v>21</v>
      </c>
      <c r="P5" s="50" t="s">
        <v>22</v>
      </c>
      <c r="Q5" s="50" t="s">
        <v>22</v>
      </c>
      <c r="R5" s="50" t="s">
        <v>22</v>
      </c>
      <c r="S5" s="50" t="s">
        <v>22</v>
      </c>
      <c r="T5" s="50" t="s">
        <v>22</v>
      </c>
      <c r="U5" s="50" t="s">
        <v>22</v>
      </c>
      <c r="V5" s="50" t="s">
        <v>22</v>
      </c>
      <c r="W5" s="50" t="s">
        <v>29</v>
      </c>
      <c r="X5" s="50" t="s">
        <v>29</v>
      </c>
      <c r="Y5" s="50" t="s">
        <v>29</v>
      </c>
      <c r="Z5" s="50" t="s">
        <v>29</v>
      </c>
      <c r="AA5" s="50" t="s">
        <v>29</v>
      </c>
      <c r="AB5" s="50" t="s">
        <v>23</v>
      </c>
      <c r="AC5" s="50" t="s">
        <v>23</v>
      </c>
      <c r="AD5" s="50" t="s">
        <v>24</v>
      </c>
      <c r="AE5" s="50" t="s">
        <v>25</v>
      </c>
      <c r="AF5" s="50" t="s">
        <v>26</v>
      </c>
      <c r="AG5" s="50" t="s">
        <v>27</v>
      </c>
      <c r="AH5" s="50" t="s">
        <v>27</v>
      </c>
      <c r="AI5" s="50" t="s">
        <v>30</v>
      </c>
      <c r="AJ5" s="50" t="s">
        <v>30</v>
      </c>
      <c r="AK5" s="50" t="s">
        <v>30</v>
      </c>
      <c r="AL5" s="50" t="s">
        <v>30</v>
      </c>
      <c r="AM5" s="50" t="s">
        <v>30</v>
      </c>
      <c r="AN5" s="50" t="s">
        <v>30</v>
      </c>
      <c r="AO5" s="65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</row>
    <row r="6" spans="1:67" s="14" customFormat="1" ht="81" customHeight="1" x14ac:dyDescent="0.25">
      <c r="A6" s="22"/>
      <c r="B6" s="40" t="s">
        <v>51</v>
      </c>
      <c r="C6" s="39" t="s">
        <v>51</v>
      </c>
      <c r="D6" s="51" t="s">
        <v>57</v>
      </c>
      <c r="E6" s="38" t="s">
        <v>55</v>
      </c>
      <c r="F6" s="38" t="s">
        <v>58</v>
      </c>
      <c r="G6" s="38" t="s">
        <v>82</v>
      </c>
      <c r="H6" s="41" t="s">
        <v>51</v>
      </c>
      <c r="I6" s="24" t="s">
        <v>51</v>
      </c>
      <c r="J6" s="24" t="s">
        <v>68</v>
      </c>
      <c r="K6" s="24" t="s">
        <v>67</v>
      </c>
      <c r="L6" s="24" t="s">
        <v>69</v>
      </c>
      <c r="M6" s="24" t="s">
        <v>70</v>
      </c>
      <c r="N6" s="24" t="s">
        <v>71</v>
      </c>
      <c r="O6" s="42" t="s">
        <v>51</v>
      </c>
      <c r="P6" s="26" t="s">
        <v>51</v>
      </c>
      <c r="Q6" s="26" t="s">
        <v>72</v>
      </c>
      <c r="R6" s="26" t="s">
        <v>73</v>
      </c>
      <c r="S6" s="26" t="s">
        <v>78</v>
      </c>
      <c r="T6" s="26" t="s">
        <v>75</v>
      </c>
      <c r="U6" s="26" t="s">
        <v>76</v>
      </c>
      <c r="V6" s="26" t="s">
        <v>74</v>
      </c>
      <c r="W6" s="28" t="s">
        <v>54</v>
      </c>
      <c r="X6" s="27" t="s">
        <v>39</v>
      </c>
      <c r="Y6" s="28" t="s">
        <v>44</v>
      </c>
      <c r="Z6" s="28" t="s">
        <v>42</v>
      </c>
      <c r="AA6" s="28" t="s">
        <v>43</v>
      </c>
      <c r="AB6" s="43" t="s">
        <v>51</v>
      </c>
      <c r="AC6" s="43" t="s">
        <v>41</v>
      </c>
      <c r="AD6" s="44" t="s">
        <v>51</v>
      </c>
      <c r="AE6" s="45" t="s">
        <v>51</v>
      </c>
      <c r="AF6" s="47" t="s">
        <v>51</v>
      </c>
      <c r="AG6" s="29" t="s">
        <v>45</v>
      </c>
      <c r="AH6" s="29" t="s">
        <v>46</v>
      </c>
      <c r="AI6" s="31" t="s">
        <v>62</v>
      </c>
      <c r="AJ6" s="30" t="s">
        <v>39</v>
      </c>
      <c r="AK6" s="30" t="s">
        <v>40</v>
      </c>
      <c r="AL6" s="30" t="s">
        <v>41</v>
      </c>
      <c r="AM6" s="30" t="s">
        <v>63</v>
      </c>
      <c r="AN6" s="30" t="s">
        <v>64</v>
      </c>
      <c r="AO6" s="54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</row>
    <row r="7" spans="1:67" s="14" customFormat="1" ht="15" customHeight="1" x14ac:dyDescent="0.25">
      <c r="A7" s="53" t="s">
        <v>66</v>
      </c>
      <c r="B7" s="40"/>
      <c r="C7" s="39"/>
      <c r="D7" s="39">
        <v>0.6</v>
      </c>
      <c r="E7" s="38"/>
      <c r="F7" s="38">
        <v>0.3</v>
      </c>
      <c r="G7" s="38">
        <v>0.25</v>
      </c>
      <c r="H7" s="41"/>
      <c r="I7" s="24"/>
      <c r="J7" s="24">
        <v>3.5</v>
      </c>
      <c r="K7" s="24">
        <v>4</v>
      </c>
      <c r="L7" s="24">
        <v>1.4</v>
      </c>
      <c r="M7" s="24">
        <v>2.5</v>
      </c>
      <c r="N7" s="24">
        <v>4.5</v>
      </c>
      <c r="O7" s="42"/>
      <c r="P7" s="26"/>
      <c r="Q7" s="26">
        <v>0.7</v>
      </c>
      <c r="R7" s="26">
        <v>1.1000000000000001</v>
      </c>
      <c r="S7" s="26">
        <v>0.7</v>
      </c>
      <c r="T7" s="26">
        <v>1.5</v>
      </c>
      <c r="U7" s="26">
        <v>1.5</v>
      </c>
      <c r="V7" s="26">
        <v>1.3</v>
      </c>
      <c r="W7" s="28"/>
      <c r="X7" s="27"/>
      <c r="Y7" s="28"/>
      <c r="Z7" s="28"/>
      <c r="AA7" s="28"/>
      <c r="AB7" s="43"/>
      <c r="AC7" s="43">
        <v>0.5</v>
      </c>
      <c r="AD7" s="44"/>
      <c r="AE7" s="45"/>
      <c r="AF7" s="47"/>
      <c r="AG7" s="29"/>
      <c r="AH7" s="29"/>
      <c r="AI7" s="31" t="s">
        <v>31</v>
      </c>
      <c r="AJ7" s="30">
        <v>0.55000000000000004</v>
      </c>
      <c r="AK7" s="30">
        <v>1.26</v>
      </c>
      <c r="AL7" s="30">
        <v>1.33</v>
      </c>
      <c r="AM7" s="30">
        <v>1.03</v>
      </c>
      <c r="AN7" s="31">
        <v>1.03</v>
      </c>
      <c r="AO7" s="54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</row>
    <row r="8" spans="1:67" s="14" customFormat="1" ht="15" customHeight="1" x14ac:dyDescent="0.25">
      <c r="A8" s="53"/>
      <c r="B8" s="40"/>
      <c r="C8" s="39"/>
      <c r="D8" s="51"/>
      <c r="E8" s="38"/>
      <c r="F8" s="38"/>
      <c r="G8" s="38"/>
      <c r="H8" s="41"/>
      <c r="I8" s="24"/>
      <c r="J8" s="24"/>
      <c r="K8" s="24"/>
      <c r="L8" s="24"/>
      <c r="M8" s="24"/>
      <c r="N8" s="24"/>
      <c r="O8" s="42"/>
      <c r="P8" s="26"/>
      <c r="Q8" s="26"/>
      <c r="R8" s="26"/>
      <c r="S8" s="26"/>
      <c r="T8" s="26"/>
      <c r="U8" s="26"/>
      <c r="V8" s="26"/>
      <c r="W8" s="28"/>
      <c r="X8" s="27"/>
      <c r="Y8" s="28"/>
      <c r="Z8" s="28"/>
      <c r="AA8" s="28"/>
      <c r="AB8" s="43"/>
      <c r="AC8" s="43"/>
      <c r="AD8" s="44"/>
      <c r="AE8" s="45"/>
      <c r="AF8" s="47"/>
      <c r="AG8" s="29"/>
      <c r="AH8" s="29"/>
      <c r="AI8" s="31" t="s">
        <v>33</v>
      </c>
      <c r="AJ8" s="30">
        <v>0.22</v>
      </c>
      <c r="AK8" s="30">
        <v>1</v>
      </c>
      <c r="AL8" s="30">
        <v>1</v>
      </c>
      <c r="AM8" s="30">
        <v>1</v>
      </c>
      <c r="AN8" s="31">
        <v>1</v>
      </c>
      <c r="AO8" s="54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</row>
    <row r="9" spans="1:67" x14ac:dyDescent="0.25">
      <c r="A9" s="15" t="s">
        <v>1</v>
      </c>
      <c r="B9" s="17">
        <f>SUM(B10:B11)+B14</f>
        <v>9493.4002388542049</v>
      </c>
      <c r="C9" s="17">
        <f>SUM(C10:C11)+C14</f>
        <v>11199.265406741573</v>
      </c>
      <c r="D9" s="17">
        <f>SUM(D10:D11)+D14</f>
        <v>6719.5592440449436</v>
      </c>
      <c r="E9" s="17">
        <f>SUM(E10:E11)+E14</f>
        <v>16958.390894545453</v>
      </c>
      <c r="F9" s="17">
        <f t="shared" ref="F9:G9" si="0">SUM(F10:F11)+F14</f>
        <v>5087.5172683636356</v>
      </c>
      <c r="G9" s="17">
        <f t="shared" si="0"/>
        <v>4239.5977236363633</v>
      </c>
      <c r="H9" s="17">
        <f t="shared" ref="H9:AF9" si="1">SUM(H10:H11)+H14</f>
        <v>5471.0376727272724</v>
      </c>
      <c r="I9" s="17">
        <f t="shared" si="1"/>
        <v>2769.4226666666668</v>
      </c>
      <c r="J9" s="17">
        <f>SUM(J10:J11)+J14</f>
        <v>9692.9793333333328</v>
      </c>
      <c r="K9" s="17">
        <f>SUM(K10:K11)+K14</f>
        <v>11077.690666666667</v>
      </c>
      <c r="L9" s="17">
        <f>SUM(L10:L11)+L14</f>
        <v>3877.1917333333331</v>
      </c>
      <c r="M9" s="17">
        <f>SUM(M10:M11)+M14</f>
        <v>6923.5566666666673</v>
      </c>
      <c r="N9" s="17">
        <f>SUM(N10:N11)+N14</f>
        <v>12462.402</v>
      </c>
      <c r="O9" s="25">
        <f t="shared" si="1"/>
        <v>4804.4612833068359</v>
      </c>
      <c r="P9" s="25">
        <f t="shared" si="1"/>
        <v>10914.690151415929</v>
      </c>
      <c r="Q9" s="25">
        <f t="shared" ref="Q9:V9" si="2">SUM(Q10:Q11)+Q14</f>
        <v>7640.2831059911505</v>
      </c>
      <c r="R9" s="25">
        <f t="shared" si="2"/>
        <v>12006.159166557523</v>
      </c>
      <c r="S9" s="25">
        <f t="shared" si="2"/>
        <v>7640.2831059911505</v>
      </c>
      <c r="T9" s="25">
        <f t="shared" si="2"/>
        <v>16372.035227123892</v>
      </c>
      <c r="U9" s="25">
        <f t="shared" si="2"/>
        <v>16372.035227123892</v>
      </c>
      <c r="V9" s="25">
        <f t="shared" si="2"/>
        <v>14189.09719684071</v>
      </c>
      <c r="W9" s="17">
        <f>SUM(W10:W11)+W14</f>
        <v>6442.7350165912521</v>
      </c>
      <c r="X9" s="17">
        <f t="shared" si="1"/>
        <v>4956.2961666086549</v>
      </c>
      <c r="Y9" s="17">
        <f t="shared" si="1"/>
        <v>10737.391694318752</v>
      </c>
      <c r="Z9" s="17">
        <f t="shared" si="1"/>
        <v>8054.5437707390647</v>
      </c>
      <c r="AA9" s="17">
        <f t="shared" si="1"/>
        <v>4296.1566777275011</v>
      </c>
      <c r="AB9" s="17">
        <f t="shared" si="1"/>
        <v>7530.1018909090908</v>
      </c>
      <c r="AC9" s="17">
        <f t="shared" si="1"/>
        <v>3805.0509454545454</v>
      </c>
      <c r="AD9" s="17">
        <f t="shared" si="1"/>
        <v>7855.7053653333332</v>
      </c>
      <c r="AE9" s="17">
        <f t="shared" si="1"/>
        <v>6316.2278239150446</v>
      </c>
      <c r="AF9" s="17">
        <f t="shared" si="1"/>
        <v>6011.0203016433634</v>
      </c>
      <c r="AG9" s="17">
        <f>SUM(AG10:AG11)+AG14</f>
        <v>9119.5334109090909</v>
      </c>
      <c r="AH9" s="17">
        <f>SUM(AH10:AH11)+AH14</f>
        <v>10144.835362128604</v>
      </c>
      <c r="AI9" s="17">
        <f t="shared" ref="AI9:AN9" si="3">SUM(AI10:AI11)+AI14</f>
        <v>8626.5538950715418</v>
      </c>
      <c r="AJ9" s="17">
        <f t="shared" si="3"/>
        <v>4263.5472305246421</v>
      </c>
      <c r="AK9" s="17">
        <f t="shared" si="3"/>
        <v>10472.006613672496</v>
      </c>
      <c r="AL9" s="17">
        <f t="shared" si="3"/>
        <v>10968.859268680446</v>
      </c>
      <c r="AM9" s="17">
        <f t="shared" si="3"/>
        <v>8839.4907472178056</v>
      </c>
      <c r="AN9" s="17">
        <f t="shared" si="3"/>
        <v>8839.4907472178056</v>
      </c>
      <c r="AO9" s="56">
        <f>SUMIF(B9:AN9,"&gt;0")/COUNTIF(B9:AN9,"&gt;0")</f>
        <v>8543.3487925280551</v>
      </c>
      <c r="AP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</row>
    <row r="10" spans="1:67" x14ac:dyDescent="0.25">
      <c r="A10" s="15" t="s">
        <v>35</v>
      </c>
      <c r="B10" s="17">
        <f>B12+B13</f>
        <v>7032.9378626514872</v>
      </c>
      <c r="C10" s="17">
        <f t="shared" ref="C10" si="4">C12+C13</f>
        <v>8293.2235955056185</v>
      </c>
      <c r="D10" s="17">
        <f>D12+D13</f>
        <v>4975.9341573033707</v>
      </c>
      <c r="E10" s="17">
        <f>E12+E13</f>
        <v>12532.189090909091</v>
      </c>
      <c r="F10" s="17">
        <f t="shared" ref="F10:AN10" si="5">F12+F13</f>
        <v>3759.656727272727</v>
      </c>
      <c r="G10" s="17">
        <f t="shared" si="5"/>
        <v>3133.0472727272727</v>
      </c>
      <c r="H10" s="17">
        <f t="shared" si="5"/>
        <v>4039.3454545454542</v>
      </c>
      <c r="I10" s="17">
        <f t="shared" si="5"/>
        <v>2013.6666666666667</v>
      </c>
      <c r="J10" s="17">
        <f t="shared" si="5"/>
        <v>7047.833333333333</v>
      </c>
      <c r="K10" s="17">
        <f t="shared" si="5"/>
        <v>8054.666666666667</v>
      </c>
      <c r="L10" s="17">
        <f t="shared" si="5"/>
        <v>2819.1333333333332</v>
      </c>
      <c r="M10" s="17">
        <f t="shared" si="5"/>
        <v>5034.166666666667</v>
      </c>
      <c r="N10" s="17">
        <f>N12+N13</f>
        <v>9061.5</v>
      </c>
      <c r="O10" s="25">
        <f t="shared" si="5"/>
        <v>3532.9831478537358</v>
      </c>
      <c r="P10" s="25">
        <f t="shared" si="5"/>
        <v>8088.7909135133004</v>
      </c>
      <c r="Q10" s="25">
        <f t="shared" si="5"/>
        <v>5662.1536394593104</v>
      </c>
      <c r="R10" s="25">
        <f t="shared" si="5"/>
        <v>8897.6700048646308</v>
      </c>
      <c r="S10" s="25">
        <f t="shared" si="5"/>
        <v>5662.1536394593104</v>
      </c>
      <c r="T10" s="25">
        <f t="shared" si="5"/>
        <v>12133.18637026995</v>
      </c>
      <c r="U10" s="25">
        <f t="shared" si="5"/>
        <v>12133.18637026995</v>
      </c>
      <c r="V10" s="25">
        <f t="shared" si="5"/>
        <v>10515.428187567293</v>
      </c>
      <c r="W10" s="17">
        <f t="shared" si="5"/>
        <v>4720.5007541478135</v>
      </c>
      <c r="X10" s="17">
        <f t="shared" si="5"/>
        <v>3631.1544262675484</v>
      </c>
      <c r="Y10" s="17">
        <f t="shared" si="5"/>
        <v>7867.5012569130213</v>
      </c>
      <c r="Z10" s="17">
        <f t="shared" si="5"/>
        <v>5900.6259426847664</v>
      </c>
      <c r="AA10" s="17">
        <f t="shared" si="5"/>
        <v>3147.0005027652087</v>
      </c>
      <c r="AB10" s="17">
        <f t="shared" si="5"/>
        <v>5526.7818181818184</v>
      </c>
      <c r="AC10" s="17">
        <f t="shared" si="5"/>
        <v>2763.3909090909092</v>
      </c>
      <c r="AD10" s="17">
        <f t="shared" si="5"/>
        <v>5796.5173333333332</v>
      </c>
      <c r="AE10" s="17">
        <f t="shared" si="5"/>
        <v>4685.6289494918728</v>
      </c>
      <c r="AF10" s="17">
        <f t="shared" si="5"/>
        <v>4434.733161456501</v>
      </c>
      <c r="AG10" s="17">
        <f t="shared" si="5"/>
        <v>6648.0218181818182</v>
      </c>
      <c r="AH10" s="17">
        <f t="shared" si="5"/>
        <v>7408.6315742793795</v>
      </c>
      <c r="AI10" s="17">
        <f t="shared" si="5"/>
        <v>6377.2655007949124</v>
      </c>
      <c r="AJ10" s="17">
        <f t="shared" si="5"/>
        <v>3140.6136724960256</v>
      </c>
      <c r="AK10" s="17">
        <f t="shared" si="5"/>
        <v>7746.2957074721789</v>
      </c>
      <c r="AL10" s="17">
        <f t="shared" si="5"/>
        <v>8114.880763116058</v>
      </c>
      <c r="AM10" s="17">
        <f t="shared" si="5"/>
        <v>6535.2305246422893</v>
      </c>
      <c r="AN10" s="17">
        <f t="shared" si="5"/>
        <v>6535.2305246422893</v>
      </c>
      <c r="AO10" s="56">
        <f t="shared" ref="AO10:AO17" si="6">SUMIF(B10:AN10,"&gt;0")/COUNTIF(B10:AN10,"&gt;0")</f>
        <v>6292.3809805332548</v>
      </c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</row>
    <row r="11" spans="1:67" x14ac:dyDescent="0.25">
      <c r="A11" s="15" t="s">
        <v>0</v>
      </c>
      <c r="B11" s="17">
        <f>IFERROR($B$26*B10,"x")</f>
        <v>2447.4623762027172</v>
      </c>
      <c r="C11" s="17">
        <f t="shared" ref="C11:AN11" si="7">IFERROR($B$26*C10,"x")</f>
        <v>2886.0418112359553</v>
      </c>
      <c r="D11" s="17">
        <f t="shared" si="7"/>
        <v>1731.6250867415729</v>
      </c>
      <c r="E11" s="17">
        <f t="shared" si="7"/>
        <v>4361.2018036363634</v>
      </c>
      <c r="F11" s="17">
        <f t="shared" si="7"/>
        <v>1308.360541090909</v>
      </c>
      <c r="G11" s="17">
        <f t="shared" si="7"/>
        <v>1090.3004509090908</v>
      </c>
      <c r="H11" s="17">
        <f t="shared" si="7"/>
        <v>1405.6922181818179</v>
      </c>
      <c r="I11" s="17">
        <f t="shared" si="7"/>
        <v>700.75599999999997</v>
      </c>
      <c r="J11" s="17">
        <f t="shared" si="7"/>
        <v>2452.6459999999997</v>
      </c>
      <c r="K11" s="17">
        <f t="shared" si="7"/>
        <v>2803.0239999999999</v>
      </c>
      <c r="L11" s="17">
        <f t="shared" si="7"/>
        <v>981.05839999999989</v>
      </c>
      <c r="M11" s="17">
        <f t="shared" si="7"/>
        <v>1751.8899999999999</v>
      </c>
      <c r="N11" s="17">
        <f>IFERROR($B$26*N10,"x")</f>
        <v>3153.4019999999996</v>
      </c>
      <c r="O11" s="17">
        <f t="shared" si="7"/>
        <v>1229.4781354530999</v>
      </c>
      <c r="P11" s="17">
        <f t="shared" si="7"/>
        <v>2814.8992379026286</v>
      </c>
      <c r="Q11" s="17">
        <f t="shared" si="7"/>
        <v>1970.4294665318398</v>
      </c>
      <c r="R11" s="17">
        <f t="shared" si="7"/>
        <v>3096.3891616928913</v>
      </c>
      <c r="S11" s="17">
        <f t="shared" si="7"/>
        <v>1970.4294665318398</v>
      </c>
      <c r="T11" s="17">
        <f t="shared" si="7"/>
        <v>4222.3488568539424</v>
      </c>
      <c r="U11" s="17">
        <f t="shared" si="7"/>
        <v>4222.3488568539424</v>
      </c>
      <c r="V11" s="17">
        <f t="shared" si="7"/>
        <v>3659.3690092734178</v>
      </c>
      <c r="W11" s="17">
        <f t="shared" si="7"/>
        <v>1642.7342624434391</v>
      </c>
      <c r="X11" s="17">
        <f t="shared" si="7"/>
        <v>1263.6417403411067</v>
      </c>
      <c r="Y11" s="17">
        <f t="shared" si="7"/>
        <v>2737.8904374057311</v>
      </c>
      <c r="Z11" s="17">
        <f t="shared" si="7"/>
        <v>2053.4178280542988</v>
      </c>
      <c r="AA11" s="17">
        <f t="shared" si="7"/>
        <v>1095.1561749622927</v>
      </c>
      <c r="AB11" s="17">
        <f t="shared" si="7"/>
        <v>1923.3200727272726</v>
      </c>
      <c r="AC11" s="17">
        <f t="shared" si="7"/>
        <v>961.66003636363632</v>
      </c>
      <c r="AD11" s="17">
        <f t="shared" si="7"/>
        <v>2017.1880319999998</v>
      </c>
      <c r="AE11" s="17">
        <f t="shared" si="7"/>
        <v>1630.5988744231715</v>
      </c>
      <c r="AF11" s="17">
        <f t="shared" si="7"/>
        <v>1543.2871401868622</v>
      </c>
      <c r="AG11" s="17">
        <f t="shared" si="7"/>
        <v>2313.5115927272727</v>
      </c>
      <c r="AH11" s="17">
        <f t="shared" si="7"/>
        <v>2578.2037878492238</v>
      </c>
      <c r="AI11" s="17">
        <f t="shared" si="7"/>
        <v>2219.2883942766293</v>
      </c>
      <c r="AJ11" s="17">
        <f t="shared" si="7"/>
        <v>1092.9335580286167</v>
      </c>
      <c r="AK11" s="17">
        <f t="shared" si="7"/>
        <v>2695.7109062003183</v>
      </c>
      <c r="AL11" s="17">
        <f t="shared" si="7"/>
        <v>2823.9785055643879</v>
      </c>
      <c r="AM11" s="17">
        <f t="shared" si="7"/>
        <v>2274.2602225755163</v>
      </c>
      <c r="AN11" s="17">
        <f t="shared" si="7"/>
        <v>2274.2602225755163</v>
      </c>
      <c r="AO11" s="56">
        <f t="shared" si="6"/>
        <v>2189.7485812255713</v>
      </c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</row>
    <row r="12" spans="1:67" x14ac:dyDescent="0.25">
      <c r="A12" s="15" t="s">
        <v>36</v>
      </c>
      <c r="B12" s="17">
        <f>IFERROR(12*B16/B15,"x")</f>
        <v>5417.4807197943446</v>
      </c>
      <c r="C12" s="17">
        <f>IFERROR(12*C16/C15,"x")</f>
        <v>8000.1</v>
      </c>
      <c r="D12" s="17">
        <f>IFERROR(12*D16/D15,"x")</f>
        <v>4800.0599999999995</v>
      </c>
      <c r="E12" s="17">
        <f>IFERROR(12*E16/E15,"x")</f>
        <v>11084.50909090909</v>
      </c>
      <c r="F12" s="17">
        <f t="shared" ref="F12:AN12" si="8">IFERROR(12*F16/F15,"x")</f>
        <v>3325.352727272727</v>
      </c>
      <c r="G12" s="17">
        <f t="shared" si="8"/>
        <v>2771.1272727272726</v>
      </c>
      <c r="H12" s="17">
        <f t="shared" si="8"/>
        <v>3694.6181818181817</v>
      </c>
      <c r="I12" s="17">
        <f t="shared" si="8"/>
        <v>1563</v>
      </c>
      <c r="J12" s="17">
        <f t="shared" si="8"/>
        <v>5470.5</v>
      </c>
      <c r="K12" s="17">
        <f t="shared" si="8"/>
        <v>6252</v>
      </c>
      <c r="L12" s="17">
        <f t="shared" si="8"/>
        <v>2188.1999999999998</v>
      </c>
      <c r="M12" s="17">
        <f t="shared" si="8"/>
        <v>3907.5</v>
      </c>
      <c r="N12" s="17">
        <f t="shared" ref="N12" si="9">IFERROR(12*N16/N15,"x")</f>
        <v>7033.5</v>
      </c>
      <c r="O12" s="25">
        <f t="shared" si="8"/>
        <v>3228.3243243243242</v>
      </c>
      <c r="P12" s="25">
        <f t="shared" si="8"/>
        <v>7299.1698817672686</v>
      </c>
      <c r="Q12" s="25">
        <f t="shared" si="8"/>
        <v>5109.418917237088</v>
      </c>
      <c r="R12" s="25">
        <f t="shared" si="8"/>
        <v>8029.0868699439961</v>
      </c>
      <c r="S12" s="25">
        <f t="shared" si="8"/>
        <v>5109.418917237088</v>
      </c>
      <c r="T12" s="25">
        <f t="shared" si="8"/>
        <v>10948.754822650902</v>
      </c>
      <c r="U12" s="25">
        <f t="shared" si="8"/>
        <v>10948.754822650902</v>
      </c>
      <c r="V12" s="25">
        <f t="shared" si="8"/>
        <v>9488.9208462974511</v>
      </c>
      <c r="W12" s="17">
        <f t="shared" si="8"/>
        <v>4105.5686274509808</v>
      </c>
      <c r="X12" s="17">
        <f t="shared" si="8"/>
        <v>3158.1297134238312</v>
      </c>
      <c r="Y12" s="17">
        <f t="shared" si="8"/>
        <v>6842.6143790849674</v>
      </c>
      <c r="Z12" s="17">
        <f t="shared" si="8"/>
        <v>5131.9607843137255</v>
      </c>
      <c r="AA12" s="17">
        <f t="shared" si="8"/>
        <v>2737.045751633987</v>
      </c>
      <c r="AB12" s="17">
        <f t="shared" si="8"/>
        <v>4918.818181818182</v>
      </c>
      <c r="AC12" s="17">
        <f t="shared" si="8"/>
        <v>2459.409090909091</v>
      </c>
      <c r="AD12" s="17">
        <f t="shared" si="8"/>
        <v>5323.1040000000003</v>
      </c>
      <c r="AE12" s="17">
        <f t="shared" si="8"/>
        <v>4613.6998854524636</v>
      </c>
      <c r="AF12" s="17">
        <f t="shared" si="8"/>
        <v>3968.8194359663048</v>
      </c>
      <c r="AG12" s="17">
        <f t="shared" si="8"/>
        <v>6237</v>
      </c>
      <c r="AH12" s="17">
        <f t="shared" si="8"/>
        <v>6997.6097560975613</v>
      </c>
      <c r="AI12" s="17">
        <f t="shared" si="8"/>
        <v>5265.5007949125593</v>
      </c>
      <c r="AJ12" s="17">
        <f t="shared" si="8"/>
        <v>2896.0254372019081</v>
      </c>
      <c r="AK12" s="17">
        <f t="shared" si="8"/>
        <v>6634.5310015898258</v>
      </c>
      <c r="AL12" s="17">
        <f t="shared" si="8"/>
        <v>7003.1160572337049</v>
      </c>
      <c r="AM12" s="17">
        <f t="shared" si="8"/>
        <v>5423.4658187599362</v>
      </c>
      <c r="AN12" s="17">
        <f t="shared" si="8"/>
        <v>5423.4658187599362</v>
      </c>
      <c r="AO12" s="56">
        <f t="shared" si="6"/>
        <v>5507.9405622881941</v>
      </c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</row>
    <row r="13" spans="1:67" x14ac:dyDescent="0.25">
      <c r="A13" s="15" t="s">
        <v>37</v>
      </c>
      <c r="B13" s="17">
        <f>IFERROR(12*B18/B17,"x")</f>
        <v>1615.4571428571428</v>
      </c>
      <c r="C13" s="21">
        <f>IFERROR(12*C18/C17,"x")</f>
        <v>293.12359550561797</v>
      </c>
      <c r="D13" s="21">
        <f>IFERROR(12*D18/D17,"x")</f>
        <v>175.87415730337079</v>
      </c>
      <c r="E13" s="17">
        <f>IFERROR(12*E18/E17,"x")</f>
        <v>1447.68</v>
      </c>
      <c r="F13" s="17">
        <f t="shared" ref="F13:AN13" si="10">IFERROR(12*F18/F17,"x")</f>
        <v>434.30399999999997</v>
      </c>
      <c r="G13" s="17">
        <f t="shared" si="10"/>
        <v>361.92</v>
      </c>
      <c r="H13" s="17">
        <f t="shared" si="10"/>
        <v>344.72727272727275</v>
      </c>
      <c r="I13" s="17">
        <f t="shared" si="10"/>
        <v>450.66666666666669</v>
      </c>
      <c r="J13" s="17">
        <f t="shared" si="10"/>
        <v>1577.3333333333333</v>
      </c>
      <c r="K13" s="17">
        <f t="shared" si="10"/>
        <v>1802.6666666666667</v>
      </c>
      <c r="L13" s="17">
        <f t="shared" si="10"/>
        <v>630.93333333333328</v>
      </c>
      <c r="M13" s="17">
        <f t="shared" si="10"/>
        <v>1126.6666666666667</v>
      </c>
      <c r="N13" s="17">
        <f t="shared" ref="N13" si="11">IFERROR(12*N18/N17,"x")</f>
        <v>2028</v>
      </c>
      <c r="O13" s="25">
        <f t="shared" si="10"/>
        <v>304.65882352941179</v>
      </c>
      <c r="P13" s="25">
        <f t="shared" si="10"/>
        <v>789.6210317460318</v>
      </c>
      <c r="Q13" s="25">
        <f t="shared" si="10"/>
        <v>552.73472222222222</v>
      </c>
      <c r="R13" s="25">
        <f t="shared" si="10"/>
        <v>868.58313492063508</v>
      </c>
      <c r="S13" s="25">
        <f t="shared" si="10"/>
        <v>552.73472222222222</v>
      </c>
      <c r="T13" s="25">
        <f t="shared" si="10"/>
        <v>1184.4315476190477</v>
      </c>
      <c r="U13" s="25">
        <f t="shared" si="10"/>
        <v>1184.4315476190477</v>
      </c>
      <c r="V13" s="25">
        <f t="shared" si="10"/>
        <v>1026.5073412698414</v>
      </c>
      <c r="W13" s="17">
        <f t="shared" si="10"/>
        <v>614.9321266968326</v>
      </c>
      <c r="X13" s="17">
        <f t="shared" si="10"/>
        <v>473.0247128437174</v>
      </c>
      <c r="Y13" s="17">
        <f t="shared" si="10"/>
        <v>1024.8868778280544</v>
      </c>
      <c r="Z13" s="17">
        <f t="shared" si="10"/>
        <v>768.66515837104077</v>
      </c>
      <c r="AA13" s="17">
        <f t="shared" si="10"/>
        <v>409.95475113122171</v>
      </c>
      <c r="AB13" s="17">
        <f t="shared" si="10"/>
        <v>607.9636363636364</v>
      </c>
      <c r="AC13" s="17">
        <f t="shared" si="10"/>
        <v>303.9818181818182</v>
      </c>
      <c r="AD13" s="17">
        <f t="shared" si="10"/>
        <v>473.41333333333336</v>
      </c>
      <c r="AE13" s="17">
        <f t="shared" si="10"/>
        <v>71.929064039408871</v>
      </c>
      <c r="AF13" s="17">
        <f t="shared" si="10"/>
        <v>465.9137254901961</v>
      </c>
      <c r="AG13" s="17">
        <f t="shared" si="10"/>
        <v>411.02181818181816</v>
      </c>
      <c r="AH13" s="17">
        <f t="shared" si="10"/>
        <v>411.02181818181816</v>
      </c>
      <c r="AI13" s="17">
        <f t="shared" si="10"/>
        <v>1111.7647058823529</v>
      </c>
      <c r="AJ13" s="17">
        <f t="shared" si="10"/>
        <v>244.58823529411765</v>
      </c>
      <c r="AK13" s="17">
        <f t="shared" si="10"/>
        <v>1111.7647058823529</v>
      </c>
      <c r="AL13" s="17">
        <f t="shared" si="10"/>
        <v>1111.7647058823529</v>
      </c>
      <c r="AM13" s="17">
        <f t="shared" si="10"/>
        <v>1111.7647058823529</v>
      </c>
      <c r="AN13" s="17">
        <f t="shared" si="10"/>
        <v>1111.7647058823529</v>
      </c>
      <c r="AO13" s="56">
        <f t="shared" si="6"/>
        <v>784.44041824505939</v>
      </c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</row>
    <row r="14" spans="1:67" x14ac:dyDescent="0.25">
      <c r="A14" s="15" t="s">
        <v>28</v>
      </c>
      <c r="B14" s="17">
        <v>13</v>
      </c>
      <c r="C14" s="21">
        <v>20</v>
      </c>
      <c r="D14" s="21">
        <f>C14*$D$7</f>
        <v>12</v>
      </c>
      <c r="E14" s="17">
        <v>65</v>
      </c>
      <c r="F14" s="17">
        <f>E14*$F$7</f>
        <v>19.5</v>
      </c>
      <c r="G14" s="17">
        <f>E14*$G$7</f>
        <v>16.25</v>
      </c>
      <c r="H14" s="17">
        <v>26</v>
      </c>
      <c r="I14" s="17">
        <v>55</v>
      </c>
      <c r="J14" s="17">
        <f>I14*$J$7</f>
        <v>192.5</v>
      </c>
      <c r="K14" s="17">
        <f>I14*$K$7</f>
        <v>220</v>
      </c>
      <c r="L14" s="17">
        <f>I14*$L$7</f>
        <v>77</v>
      </c>
      <c r="M14" s="17">
        <f>I14*$M$7</f>
        <v>137.5</v>
      </c>
      <c r="N14" s="17">
        <f>I14*$N$7</f>
        <v>247.5</v>
      </c>
      <c r="O14" s="17">
        <v>42</v>
      </c>
      <c r="P14" s="17">
        <v>11</v>
      </c>
      <c r="Q14" s="17">
        <f>P14*$Q$7</f>
        <v>7.6999999999999993</v>
      </c>
      <c r="R14" s="17">
        <f>P14*$R$7</f>
        <v>12.100000000000001</v>
      </c>
      <c r="S14" s="17">
        <f>P14*$S$7</f>
        <v>7.6999999999999993</v>
      </c>
      <c r="T14" s="17">
        <f>P14*$T$7</f>
        <v>16.5</v>
      </c>
      <c r="U14" s="17">
        <f>P14*$U$7</f>
        <v>16.5</v>
      </c>
      <c r="V14" s="17">
        <f>P14*$V$7</f>
        <v>14.3</v>
      </c>
      <c r="W14" s="17">
        <v>79.5</v>
      </c>
      <c r="X14" s="17">
        <v>61.5</v>
      </c>
      <c r="Y14" s="17">
        <v>132</v>
      </c>
      <c r="Z14" s="17">
        <v>100.5</v>
      </c>
      <c r="AA14" s="17">
        <v>54</v>
      </c>
      <c r="AB14" s="17">
        <v>80</v>
      </c>
      <c r="AC14" s="17">
        <v>80</v>
      </c>
      <c r="AD14" s="17">
        <v>42</v>
      </c>
      <c r="AE14" s="17">
        <v>0</v>
      </c>
      <c r="AF14" s="17">
        <v>33</v>
      </c>
      <c r="AG14" s="17">
        <v>158</v>
      </c>
      <c r="AH14" s="17">
        <v>158</v>
      </c>
      <c r="AI14" s="17">
        <v>30</v>
      </c>
      <c r="AJ14" s="17">
        <v>30</v>
      </c>
      <c r="AK14" s="17">
        <v>30</v>
      </c>
      <c r="AL14" s="17">
        <v>30</v>
      </c>
      <c r="AM14" s="17">
        <v>30</v>
      </c>
      <c r="AN14" s="17">
        <v>30</v>
      </c>
      <c r="AO14" s="56">
        <f t="shared" si="6"/>
        <v>62.830263157894741</v>
      </c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</row>
    <row r="15" spans="1:67" s="18" customFormat="1" ht="15" customHeight="1" x14ac:dyDescent="0.25">
      <c r="A15" s="15" t="s">
        <v>31</v>
      </c>
      <c r="B15" s="58">
        <v>116.7</v>
      </c>
      <c r="C15" s="60">
        <v>80</v>
      </c>
      <c r="D15" s="60">
        <f>C15/$D$7</f>
        <v>133.33333333333334</v>
      </c>
      <c r="E15" s="58">
        <v>55</v>
      </c>
      <c r="F15" s="58">
        <f>E15/$F$7</f>
        <v>183.33333333333334</v>
      </c>
      <c r="G15" s="58">
        <f>E15/$G$7</f>
        <v>220</v>
      </c>
      <c r="H15" s="58">
        <v>165</v>
      </c>
      <c r="I15" s="58">
        <v>400</v>
      </c>
      <c r="J15" s="58">
        <f>I15/$J$7</f>
        <v>114.28571428571429</v>
      </c>
      <c r="K15" s="58">
        <f>I15/$K$7</f>
        <v>100</v>
      </c>
      <c r="L15" s="58">
        <f>I15/$L$7</f>
        <v>285.71428571428572</v>
      </c>
      <c r="M15" s="58">
        <f>I15/$M$7</f>
        <v>160</v>
      </c>
      <c r="N15" s="58">
        <f>I15/$N$7</f>
        <v>88.888888888888886</v>
      </c>
      <c r="O15" s="58">
        <v>185</v>
      </c>
      <c r="P15" s="58">
        <v>89.401947148817797</v>
      </c>
      <c r="Q15" s="59">
        <f>P15/$Q$7</f>
        <v>127.71706735545401</v>
      </c>
      <c r="R15" s="59">
        <f>P15/$R$7</f>
        <v>81.274497408016174</v>
      </c>
      <c r="S15" s="59">
        <f>P15/$S$7</f>
        <v>127.71706735545401</v>
      </c>
      <c r="T15" s="59">
        <f>P15/$T$7</f>
        <v>59.601298099211867</v>
      </c>
      <c r="U15" s="59">
        <f>P15/$U$7</f>
        <v>59.601298099211867</v>
      </c>
      <c r="V15" s="59">
        <f>P15/$V$7</f>
        <v>68.770728576013681</v>
      </c>
      <c r="W15" s="58">
        <v>153</v>
      </c>
      <c r="X15" s="58">
        <v>198.9</v>
      </c>
      <c r="Y15" s="58">
        <v>91.8</v>
      </c>
      <c r="Z15" s="58">
        <v>122.4</v>
      </c>
      <c r="AA15" s="58">
        <v>229.5</v>
      </c>
      <c r="AB15" s="58">
        <v>132</v>
      </c>
      <c r="AC15" s="58">
        <f>AB15/$AC$7</f>
        <v>264</v>
      </c>
      <c r="AD15" s="58">
        <v>125</v>
      </c>
      <c r="AE15" s="58">
        <v>130.94999999999999</v>
      </c>
      <c r="AF15" s="58">
        <v>163.82</v>
      </c>
      <c r="AG15" s="61">
        <v>92</v>
      </c>
      <c r="AH15" s="61">
        <v>82</v>
      </c>
      <c r="AI15" s="59">
        <v>125.8</v>
      </c>
      <c r="AJ15" s="58">
        <f>$AI$15/$AJ$7</f>
        <v>228.72727272727269</v>
      </c>
      <c r="AK15" s="58">
        <f>$AI$15/$AK$7</f>
        <v>99.841269841269835</v>
      </c>
      <c r="AL15" s="58">
        <f>$AI$15/$AL$7</f>
        <v>94.586466165413526</v>
      </c>
      <c r="AM15" s="58">
        <f>$AI$15/$AM$7</f>
        <v>122.13592233009709</v>
      </c>
      <c r="AN15" s="58">
        <f>$AI$15/$AN$7</f>
        <v>122.13592233009709</v>
      </c>
      <c r="AO15" s="56">
        <f t="shared" si="6"/>
        <v>140.51118751261242</v>
      </c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</row>
    <row r="16" spans="1:67" x14ac:dyDescent="0.25">
      <c r="A16" s="15" t="s">
        <v>32</v>
      </c>
      <c r="B16" s="17">
        <v>52685</v>
      </c>
      <c r="C16" s="21">
        <v>53334</v>
      </c>
      <c r="D16" s="21">
        <f>$C$16</f>
        <v>53334</v>
      </c>
      <c r="E16" s="17">
        <v>50804</v>
      </c>
      <c r="F16" s="17">
        <f>E16</f>
        <v>50804</v>
      </c>
      <c r="G16" s="17">
        <f>E16</f>
        <v>50804</v>
      </c>
      <c r="H16" s="17">
        <v>50801</v>
      </c>
      <c r="I16" s="17">
        <v>52100</v>
      </c>
      <c r="J16" s="17">
        <f>I16</f>
        <v>52100</v>
      </c>
      <c r="K16" s="17">
        <f>I16</f>
        <v>52100</v>
      </c>
      <c r="L16" s="17">
        <f>I16</f>
        <v>52100</v>
      </c>
      <c r="M16" s="17">
        <f>I16</f>
        <v>52100</v>
      </c>
      <c r="N16" s="17">
        <f>I16</f>
        <v>52100</v>
      </c>
      <c r="O16" s="17">
        <v>49770</v>
      </c>
      <c r="P16" s="17">
        <v>54380</v>
      </c>
      <c r="Q16" s="17">
        <f>P16</f>
        <v>54380</v>
      </c>
      <c r="R16" s="17">
        <f>P16</f>
        <v>54380</v>
      </c>
      <c r="S16" s="17">
        <f>P16</f>
        <v>54380</v>
      </c>
      <c r="T16" s="17">
        <f>P16</f>
        <v>54380</v>
      </c>
      <c r="U16" s="17">
        <f>P16</f>
        <v>54380</v>
      </c>
      <c r="V16" s="17">
        <f>P16</f>
        <v>54380</v>
      </c>
      <c r="W16" s="17">
        <v>52346</v>
      </c>
      <c r="X16" s="17">
        <f>$W$16</f>
        <v>52346</v>
      </c>
      <c r="Y16" s="17">
        <f>$W$16</f>
        <v>52346</v>
      </c>
      <c r="Z16" s="17">
        <f>$W$16</f>
        <v>52346</v>
      </c>
      <c r="AA16" s="17">
        <f>$W$16</f>
        <v>52346</v>
      </c>
      <c r="AB16" s="17">
        <v>54107</v>
      </c>
      <c r="AC16" s="17">
        <f>$AB$16</f>
        <v>54107</v>
      </c>
      <c r="AD16" s="17">
        <v>55449</v>
      </c>
      <c r="AE16" s="17">
        <v>50347</v>
      </c>
      <c r="AF16" s="17">
        <v>54181</v>
      </c>
      <c r="AG16" s="21">
        <v>47817</v>
      </c>
      <c r="AH16" s="21">
        <f>AG16</f>
        <v>47817</v>
      </c>
      <c r="AI16" s="17">
        <v>55200</v>
      </c>
      <c r="AJ16" s="17">
        <f>AI16</f>
        <v>55200</v>
      </c>
      <c r="AK16" s="17">
        <f>AI16</f>
        <v>55200</v>
      </c>
      <c r="AL16" s="17">
        <f>AI16</f>
        <v>55200</v>
      </c>
      <c r="AM16" s="17">
        <f>AI16</f>
        <v>55200</v>
      </c>
      <c r="AN16" s="17">
        <f>AI16</f>
        <v>55200</v>
      </c>
      <c r="AO16" s="57">
        <f>ROUND((B16+C16+E16+H16+I16+O16+P16+W16+AB16+AD16+AE16+AF16+AG16+AI16)/14,1)</f>
        <v>52380.1</v>
      </c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</row>
    <row r="17" spans="1:67" x14ac:dyDescent="0.25">
      <c r="A17" s="15" t="s">
        <v>33</v>
      </c>
      <c r="B17" s="58">
        <v>280</v>
      </c>
      <c r="C17" s="60">
        <v>1335</v>
      </c>
      <c r="D17" s="60">
        <f>C17/$D$7</f>
        <v>2225</v>
      </c>
      <c r="E17" s="58">
        <v>250</v>
      </c>
      <c r="F17" s="58">
        <f>E17/$F$7</f>
        <v>833.33333333333337</v>
      </c>
      <c r="G17" s="58">
        <f>E17/$G$7</f>
        <v>1000</v>
      </c>
      <c r="H17" s="60">
        <v>990</v>
      </c>
      <c r="I17" s="58">
        <v>900</v>
      </c>
      <c r="J17" s="58">
        <f>I17/$J$7</f>
        <v>257.14285714285717</v>
      </c>
      <c r="K17" s="58">
        <f>I17/$K$7</f>
        <v>225</v>
      </c>
      <c r="L17" s="58">
        <f>I17/$L$7</f>
        <v>642.85714285714289</v>
      </c>
      <c r="M17" s="58">
        <f>I17/$M$7</f>
        <v>360</v>
      </c>
      <c r="N17" s="58">
        <f>I17/$N$7</f>
        <v>200</v>
      </c>
      <c r="O17" s="58">
        <v>1275</v>
      </c>
      <c r="P17" s="58">
        <v>499.83471074380162</v>
      </c>
      <c r="Q17" s="59">
        <f>P17/$Q$7</f>
        <v>714.04958677685954</v>
      </c>
      <c r="R17" s="59">
        <f>P17/$R$7</f>
        <v>454.39519158527418</v>
      </c>
      <c r="S17" s="59">
        <f>P17/$S$7</f>
        <v>714.04958677685954</v>
      </c>
      <c r="T17" s="59">
        <f>P17/$T$7</f>
        <v>333.22314049586777</v>
      </c>
      <c r="U17" s="59">
        <f>P17/$U$7</f>
        <v>333.22314049586777</v>
      </c>
      <c r="V17" s="59">
        <f>P17/$V$7</f>
        <v>384.48823903369356</v>
      </c>
      <c r="W17" s="58">
        <v>663</v>
      </c>
      <c r="X17" s="58">
        <v>861.9</v>
      </c>
      <c r="Y17" s="58">
        <v>397.8</v>
      </c>
      <c r="Z17" s="58">
        <v>530.4</v>
      </c>
      <c r="AA17" s="58">
        <v>994.5</v>
      </c>
      <c r="AB17" s="58">
        <v>770</v>
      </c>
      <c r="AC17" s="58">
        <f>AB17/$AC$7</f>
        <v>1540</v>
      </c>
      <c r="AD17" s="58">
        <v>900</v>
      </c>
      <c r="AE17" s="58">
        <v>6090</v>
      </c>
      <c r="AF17" s="58">
        <v>765</v>
      </c>
      <c r="AG17" s="61">
        <v>1100</v>
      </c>
      <c r="AH17" s="61">
        <v>1100</v>
      </c>
      <c r="AI17" s="58">
        <v>408</v>
      </c>
      <c r="AJ17" s="58">
        <f>$AI$17/$AJ$8</f>
        <v>1854.5454545454545</v>
      </c>
      <c r="AK17" s="58">
        <f>$AI$17/$AK$8</f>
        <v>408</v>
      </c>
      <c r="AL17" s="58">
        <f>$AI$17/$AL$8</f>
        <v>408</v>
      </c>
      <c r="AM17" s="58">
        <f>$AI$17/$AM$8</f>
        <v>408</v>
      </c>
      <c r="AN17" s="58">
        <f>$AI$17/$AN$8</f>
        <v>408</v>
      </c>
      <c r="AO17" s="57">
        <f t="shared" si="6"/>
        <v>867.01903548171833</v>
      </c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</row>
    <row r="18" spans="1:67" x14ac:dyDescent="0.25">
      <c r="A18" s="15" t="s">
        <v>34</v>
      </c>
      <c r="B18" s="17">
        <v>37694</v>
      </c>
      <c r="C18" s="21">
        <v>32610</v>
      </c>
      <c r="D18" s="21">
        <f>$C$18</f>
        <v>32610</v>
      </c>
      <c r="E18" s="17">
        <v>30160</v>
      </c>
      <c r="F18" s="17">
        <f>E18</f>
        <v>30160</v>
      </c>
      <c r="G18" s="17">
        <f>E18</f>
        <v>30160</v>
      </c>
      <c r="H18" s="21">
        <v>28440</v>
      </c>
      <c r="I18" s="17">
        <v>33800</v>
      </c>
      <c r="J18" s="17">
        <f>I18</f>
        <v>33800</v>
      </c>
      <c r="K18" s="17">
        <f>I18</f>
        <v>33800</v>
      </c>
      <c r="L18" s="17">
        <f>I18</f>
        <v>33800</v>
      </c>
      <c r="M18" s="17">
        <f>I18</f>
        <v>33800</v>
      </c>
      <c r="N18" s="17">
        <f>I18</f>
        <v>33800</v>
      </c>
      <c r="O18" s="17">
        <v>32370</v>
      </c>
      <c r="P18" s="17">
        <v>32890</v>
      </c>
      <c r="Q18" s="17">
        <f>P18</f>
        <v>32890</v>
      </c>
      <c r="R18" s="17">
        <f>P18</f>
        <v>32890</v>
      </c>
      <c r="S18" s="17">
        <f>P18</f>
        <v>32890</v>
      </c>
      <c r="T18" s="17">
        <f>P18</f>
        <v>32890</v>
      </c>
      <c r="U18" s="17">
        <f>P18</f>
        <v>32890</v>
      </c>
      <c r="V18" s="17">
        <f>P18</f>
        <v>32890</v>
      </c>
      <c r="W18" s="17">
        <v>33975</v>
      </c>
      <c r="X18" s="17">
        <f>$W$18</f>
        <v>33975</v>
      </c>
      <c r="Y18" s="17">
        <f>$W$18</f>
        <v>33975</v>
      </c>
      <c r="Z18" s="17">
        <f>$W$18</f>
        <v>33975</v>
      </c>
      <c r="AA18" s="17">
        <f>$W$18</f>
        <v>33975</v>
      </c>
      <c r="AB18" s="17">
        <v>39011</v>
      </c>
      <c r="AC18" s="17">
        <f>$AB$18</f>
        <v>39011</v>
      </c>
      <c r="AD18" s="17">
        <v>35506</v>
      </c>
      <c r="AE18" s="17">
        <v>36504</v>
      </c>
      <c r="AF18" s="17">
        <v>29702</v>
      </c>
      <c r="AG18" s="21">
        <v>37677</v>
      </c>
      <c r="AH18" s="21">
        <f>AG18</f>
        <v>37677</v>
      </c>
      <c r="AI18" s="17">
        <v>37800</v>
      </c>
      <c r="AJ18" s="17">
        <f>AI18</f>
        <v>37800</v>
      </c>
      <c r="AK18" s="17">
        <f>AI18</f>
        <v>37800</v>
      </c>
      <c r="AL18" s="17">
        <f>AI18</f>
        <v>37800</v>
      </c>
      <c r="AM18" s="17">
        <f>AI18</f>
        <v>37800</v>
      </c>
      <c r="AN18" s="17">
        <f>AI18</f>
        <v>37800</v>
      </c>
      <c r="AO18" s="57">
        <f>ROUND((B18+C18+E18+H18+I18+O18+P18+W18+AB18+AD18+AE18+AF18+AG18+AI18)/14,1)</f>
        <v>34152.800000000003</v>
      </c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</row>
    <row r="19" spans="1:67" ht="90" customHeight="1" x14ac:dyDescent="0.25">
      <c r="A19" s="23" t="s">
        <v>38</v>
      </c>
      <c r="B19" s="19" t="s">
        <v>59</v>
      </c>
      <c r="C19" s="32" t="s">
        <v>60</v>
      </c>
      <c r="D19" s="32"/>
      <c r="E19" s="32" t="s">
        <v>60</v>
      </c>
      <c r="F19" s="32"/>
      <c r="G19" s="32"/>
      <c r="H19" s="19" t="s">
        <v>59</v>
      </c>
      <c r="I19" s="32" t="s">
        <v>60</v>
      </c>
      <c r="J19" s="32"/>
      <c r="K19" s="32"/>
      <c r="L19" s="32"/>
      <c r="M19" s="32"/>
      <c r="N19" s="32"/>
      <c r="O19" s="19" t="s">
        <v>59</v>
      </c>
      <c r="P19" s="32" t="s">
        <v>50</v>
      </c>
      <c r="Q19" s="32"/>
      <c r="R19" s="32"/>
      <c r="S19" s="32"/>
      <c r="T19" s="32"/>
      <c r="U19" s="32"/>
      <c r="V19" s="32"/>
      <c r="W19" s="32" t="s">
        <v>60</v>
      </c>
      <c r="X19" s="32"/>
      <c r="Y19" s="32"/>
      <c r="Z19" s="32"/>
      <c r="AA19" s="32"/>
      <c r="AB19" s="32" t="s">
        <v>81</v>
      </c>
      <c r="AC19" s="32"/>
      <c r="AD19" s="19" t="s">
        <v>59</v>
      </c>
      <c r="AE19" s="19" t="s">
        <v>59</v>
      </c>
      <c r="AF19" s="19" t="s">
        <v>59</v>
      </c>
      <c r="AG19" s="19" t="s">
        <v>61</v>
      </c>
      <c r="AH19" s="19" t="s">
        <v>61</v>
      </c>
      <c r="AI19" s="32" t="s">
        <v>60</v>
      </c>
      <c r="AJ19" s="32"/>
      <c r="AK19" s="32"/>
      <c r="AL19" s="32"/>
      <c r="AM19" s="32"/>
      <c r="AN19" s="32"/>
      <c r="AO19" s="55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</row>
    <row r="20" spans="1:67" ht="33.75" customHeight="1" x14ac:dyDescent="0.25">
      <c r="A20" s="48" t="s">
        <v>52</v>
      </c>
      <c r="B20" s="49">
        <v>1</v>
      </c>
      <c r="C20" s="68">
        <v>2</v>
      </c>
      <c r="D20" s="69"/>
      <c r="E20" s="68">
        <v>3</v>
      </c>
      <c r="F20" s="70"/>
      <c r="G20" s="69"/>
      <c r="H20" s="49">
        <v>1</v>
      </c>
      <c r="I20" s="71">
        <v>6</v>
      </c>
      <c r="J20" s="72"/>
      <c r="K20" s="72"/>
      <c r="L20" s="72"/>
      <c r="M20" s="72"/>
      <c r="N20" s="52"/>
      <c r="O20" s="49">
        <v>1</v>
      </c>
      <c r="P20" s="71">
        <v>7</v>
      </c>
      <c r="Q20" s="72"/>
      <c r="R20" s="72"/>
      <c r="S20" s="72"/>
      <c r="T20" s="72"/>
      <c r="U20" s="72"/>
      <c r="V20" s="72"/>
      <c r="W20" s="71">
        <v>5</v>
      </c>
      <c r="X20" s="72"/>
      <c r="Y20" s="72"/>
      <c r="Z20" s="72"/>
      <c r="AA20" s="72"/>
      <c r="AB20" s="68">
        <v>2</v>
      </c>
      <c r="AC20" s="69"/>
      <c r="AD20" s="49">
        <v>1</v>
      </c>
      <c r="AE20" s="49">
        <v>1</v>
      </c>
      <c r="AF20" s="49">
        <v>1</v>
      </c>
      <c r="AG20" s="68">
        <v>2</v>
      </c>
      <c r="AH20" s="69"/>
      <c r="AI20" s="71">
        <v>6</v>
      </c>
      <c r="AJ20" s="72"/>
      <c r="AK20" s="72"/>
      <c r="AL20" s="72"/>
      <c r="AM20" s="72"/>
      <c r="AN20" s="72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</row>
    <row r="22" spans="1:67" x14ac:dyDescent="0.25">
      <c r="A22" s="16" t="s">
        <v>56</v>
      </c>
    </row>
    <row r="23" spans="1:67" x14ac:dyDescent="0.25">
      <c r="A23" s="16" t="s">
        <v>83</v>
      </c>
    </row>
    <row r="25" spans="1:67" x14ac:dyDescent="0.25">
      <c r="I25" s="62"/>
      <c r="J25" s="63"/>
      <c r="K25" s="63"/>
      <c r="L25" s="63"/>
      <c r="M25" s="63"/>
      <c r="N25" s="63"/>
    </row>
    <row r="26" spans="1:67" hidden="1" x14ac:dyDescent="0.25">
      <c r="B26" s="16">
        <v>0.34799999999999998</v>
      </c>
      <c r="T26" s="16">
        <v>31320</v>
      </c>
    </row>
  </sheetData>
  <mergeCells count="12">
    <mergeCell ref="AO4:AO5"/>
    <mergeCell ref="A1:AN1"/>
    <mergeCell ref="A2:AN2"/>
    <mergeCell ref="A4:A5"/>
    <mergeCell ref="C20:D20"/>
    <mergeCell ref="E20:G20"/>
    <mergeCell ref="I20:M20"/>
    <mergeCell ref="P20:V20"/>
    <mergeCell ref="W20:AA20"/>
    <mergeCell ref="AG20:AH20"/>
    <mergeCell ref="AI20:AN20"/>
    <mergeCell ref="AB20:AC20"/>
  </mergeCells>
  <phoneticPr fontId="5" type="noConversion"/>
  <printOptions horizontalCentered="1"/>
  <pageMargins left="0.39370078740157483" right="0.39370078740157483" top="0.55118110236220474" bottom="0.55118110236220474" header="0.31496062992125984" footer="0.31496062992125984"/>
  <pageSetup paperSize="9" scale="68" fitToWidth="2" fitToHeight="0" orientation="landscape" r:id="rId1"/>
  <headerFooter>
    <oddHeader>&amp;LČ.j.: MSMT-21301/2025-1&amp;RPříloha č. 7
&amp;A</oddHeader>
  </headerFooter>
  <ignoredErrors>
    <ignoredError sqref="Q16:V16 F16:G16 D16 J16:N16 Q17:V17 J17:N17 AC16 F17:G17 AO16 AJ17:AN1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titul</vt:lpstr>
      <vt:lpstr>SPC 2025</vt:lpstr>
      <vt:lpstr>'SPC 2025'!Názvy_tisku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Hrdinová Jana</cp:lastModifiedBy>
  <cp:lastPrinted>2023-10-11T08:41:00Z</cp:lastPrinted>
  <dcterms:created xsi:type="dcterms:W3CDTF">2013-04-19T07:05:39Z</dcterms:created>
  <dcterms:modified xsi:type="dcterms:W3CDTF">2025-09-10T08:18:28Z</dcterms:modified>
</cp:coreProperties>
</file>