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\3_Hrdinová\2025\Krajské normativy 2025\NA WEB MŠMT\"/>
    </mc:Choice>
  </mc:AlternateContent>
  <xr:revisionPtr revIDLastSave="0" documentId="13_ncr:1_{2F1ED543-FBEC-4DAE-BDE5-2F7A9D575A6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titul" sheetId="7" r:id="rId1"/>
    <sheet name="DD 2025" sheetId="4" r:id="rId2"/>
    <sheet name="DD se školou 2025" sheetId="6" r:id="rId3"/>
  </sheets>
  <definedNames>
    <definedName name="_xlnm.Print_Titles" localSheetId="1">'DD 2025'!$1:$6</definedName>
    <definedName name="_xlnm.Print_Titles" localSheetId="2">'DD se školou 2025'!$1:$6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" i="4" l="1"/>
  <c r="J17" i="4"/>
  <c r="H17" i="4"/>
  <c r="I15" i="4"/>
  <c r="J15" i="4"/>
  <c r="H15" i="4"/>
  <c r="M17" i="4"/>
  <c r="N17" i="4"/>
  <c r="O17" i="4"/>
  <c r="L17" i="4"/>
  <c r="M15" i="4"/>
  <c r="N15" i="4"/>
  <c r="O15" i="4"/>
  <c r="L15" i="4"/>
  <c r="AA17" i="4"/>
  <c r="Z17" i="4"/>
  <c r="AA15" i="4"/>
  <c r="Z15" i="4"/>
  <c r="AD17" i="4"/>
  <c r="AE17" i="4"/>
  <c r="AC17" i="4"/>
  <c r="AD15" i="4"/>
  <c r="AE15" i="4"/>
  <c r="AC15" i="4"/>
  <c r="V17" i="4"/>
  <c r="U17" i="4"/>
  <c r="U12" i="4" s="1"/>
  <c r="T17" i="4"/>
  <c r="T12" i="4" s="1"/>
  <c r="T15" i="4"/>
  <c r="T11" i="4"/>
  <c r="V15" i="4"/>
  <c r="V11" i="4" s="1"/>
  <c r="U15" i="4"/>
  <c r="V12" i="4"/>
  <c r="U11" i="4"/>
  <c r="Q17" i="4"/>
  <c r="Q15" i="4"/>
  <c r="AF17" i="4"/>
  <c r="AF15" i="4"/>
  <c r="AF14" i="4"/>
  <c r="V9" i="4" l="1"/>
  <c r="V10" i="4" s="1"/>
  <c r="T9" i="4"/>
  <c r="T10" i="4" s="1"/>
  <c r="U9" i="4"/>
  <c r="U10" i="4" s="1"/>
  <c r="AC11" i="4"/>
  <c r="V8" i="4" l="1"/>
  <c r="T8" i="4"/>
  <c r="U8" i="4"/>
  <c r="O13" i="4" l="1"/>
  <c r="AF13" i="4"/>
  <c r="AF16" i="4"/>
  <c r="K11" i="4" l="1"/>
  <c r="D11" i="4" l="1"/>
  <c r="F12" i="4"/>
  <c r="F11" i="4"/>
  <c r="E11" i="4" l="1"/>
  <c r="D12" i="4"/>
  <c r="B11" i="4"/>
  <c r="B12" i="4"/>
  <c r="A1" i="6"/>
  <c r="B9" i="4" l="1"/>
  <c r="B10" i="4" s="1"/>
  <c r="B8" i="4" s="1"/>
  <c r="G11" i="6"/>
  <c r="G12" i="6"/>
  <c r="H12" i="4"/>
  <c r="I12" i="4"/>
  <c r="J12" i="4"/>
  <c r="H11" i="4"/>
  <c r="I11" i="4"/>
  <c r="J11" i="4"/>
  <c r="G9" i="6" l="1"/>
  <c r="G10" i="6" s="1"/>
  <c r="I9" i="4"/>
  <c r="I10" i="4" s="1"/>
  <c r="H9" i="4"/>
  <c r="H10" i="4" s="1"/>
  <c r="J9" i="4"/>
  <c r="J10" i="4" s="1"/>
  <c r="G8" i="6" l="1"/>
  <c r="J8" i="4"/>
  <c r="I8" i="4"/>
  <c r="H8" i="4"/>
  <c r="AE12" i="4" l="1"/>
  <c r="AC12" i="4"/>
  <c r="AE11" i="4"/>
  <c r="AB12" i="4"/>
  <c r="AB11" i="4"/>
  <c r="AD11" i="4"/>
  <c r="AD12" i="4"/>
  <c r="AD9" i="4" l="1"/>
  <c r="AE9" i="4"/>
  <c r="AE10" i="4" s="1"/>
  <c r="AB9" i="4"/>
  <c r="AB10" i="4" s="1"/>
  <c r="AC9" i="4"/>
  <c r="AC10" i="4" s="1"/>
  <c r="AD10" i="4" l="1"/>
  <c r="AD8" i="4" s="1"/>
  <c r="AE8" i="4"/>
  <c r="AB8" i="4"/>
  <c r="AC8" i="4"/>
  <c r="Z12" i="4" l="1"/>
  <c r="Z11" i="4"/>
  <c r="AA11" i="4"/>
  <c r="AA12" i="4"/>
  <c r="AA9" i="4" l="1"/>
  <c r="Z9" i="4"/>
  <c r="AA10" i="4" l="1"/>
  <c r="AA8" i="4" s="1"/>
  <c r="Z10" i="4"/>
  <c r="Z8" i="4" s="1"/>
  <c r="Q12" i="4"/>
  <c r="Q11" i="4"/>
  <c r="Q9" i="4" l="1"/>
  <c r="Q10" i="4" s="1"/>
  <c r="L11" i="4"/>
  <c r="M11" i="4"/>
  <c r="N11" i="4"/>
  <c r="O11" i="4"/>
  <c r="K12" i="4"/>
  <c r="K9" i="4" s="1"/>
  <c r="L12" i="4"/>
  <c r="M12" i="4"/>
  <c r="N12" i="4"/>
  <c r="O12" i="4"/>
  <c r="K10" i="4" l="1"/>
  <c r="K8" i="4" s="1"/>
  <c r="Q8" i="4"/>
  <c r="O9" i="4"/>
  <c r="M9" i="4"/>
  <c r="M10" i="4" s="1"/>
  <c r="L9" i="4"/>
  <c r="L10" i="4" s="1"/>
  <c r="N9" i="4"/>
  <c r="N10" i="4" s="1"/>
  <c r="C12" i="4"/>
  <c r="O10" i="4" l="1"/>
  <c r="O8" i="4" s="1"/>
  <c r="M8" i="4"/>
  <c r="N12" i="6" l="1"/>
  <c r="L12" i="6"/>
  <c r="N11" i="6"/>
  <c r="L11" i="6"/>
  <c r="N10" i="6" l="1"/>
  <c r="L9" i="6"/>
  <c r="L10" i="6" s="1"/>
  <c r="L8" i="6" l="1"/>
  <c r="C11" i="4" l="1"/>
  <c r="C9" i="4" s="1"/>
  <c r="G11" i="4"/>
  <c r="P11" i="4"/>
  <c r="R11" i="4"/>
  <c r="S11" i="4"/>
  <c r="W11" i="4"/>
  <c r="X11" i="4"/>
  <c r="Y11" i="4"/>
  <c r="E12" i="4"/>
  <c r="E9" i="4" s="1"/>
  <c r="G12" i="4"/>
  <c r="P12" i="4"/>
  <c r="R12" i="4"/>
  <c r="S12" i="4"/>
  <c r="W12" i="4"/>
  <c r="X12" i="4"/>
  <c r="Y12" i="4"/>
  <c r="AF12" i="4" l="1"/>
  <c r="AF11" i="4"/>
  <c r="C10" i="4"/>
  <c r="C8" i="4" s="1"/>
  <c r="S9" i="4"/>
  <c r="R9" i="4"/>
  <c r="W9" i="4"/>
  <c r="D9" i="4"/>
  <c r="D10" i="4" s="1"/>
  <c r="P9" i="4"/>
  <c r="G9" i="4"/>
  <c r="G10" i="4" s="1"/>
  <c r="Y9" i="4"/>
  <c r="F9" i="4"/>
  <c r="F10" i="4" s="1"/>
  <c r="X9" i="4"/>
  <c r="X10" i="4" s="1"/>
  <c r="E10" i="4"/>
  <c r="E8" i="4" s="1"/>
  <c r="AF9" i="4" l="1"/>
  <c r="Y10" i="4"/>
  <c r="Y8" i="4" s="1"/>
  <c r="W10" i="4"/>
  <c r="W8" i="4" s="1"/>
  <c r="S10" i="4"/>
  <c r="S8" i="4" s="1"/>
  <c r="R10" i="4"/>
  <c r="R8" i="4" s="1"/>
  <c r="P10" i="4"/>
  <c r="D8" i="4"/>
  <c r="X8" i="4"/>
  <c r="F8" i="4"/>
  <c r="G8" i="4"/>
  <c r="P8" i="4" l="1"/>
  <c r="AF10" i="4"/>
  <c r="N8" i="4"/>
  <c r="L8" i="4"/>
  <c r="AF8" i="4" l="1"/>
</calcChain>
</file>

<file path=xl/sharedStrings.xml><?xml version="1.0" encoding="utf-8"?>
<sst xmlns="http://schemas.openxmlformats.org/spreadsheetml/2006/main" count="246" uniqueCount="62">
  <si>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</si>
  <si>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</si>
  <si>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</si>
  <si>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</si>
  <si>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</si>
  <si>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</si>
  <si>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</si>
  <si>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</si>
  <si>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</si>
  <si>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</si>
  <si>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</si>
  <si>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</si>
  <si>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</si>
  <si>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</si>
  <si>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</si>
  <si>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</si>
  <si>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</si>
  <si>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</si>
  <si>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</si>
  <si>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</si>
  <si>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</si>
  <si>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</si>
  <si>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</si>
  <si>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</si>
  <si>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</si>
  <si>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</si>
  <si>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</si>
  <si>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</si>
  <si>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ONIV celkem</t>
  </si>
  <si>
    <t>Králové hradecký</t>
  </si>
  <si>
    <t>Moravsko slezský</t>
  </si>
  <si>
    <t>Np</t>
  </si>
  <si>
    <t>Pp</t>
  </si>
  <si>
    <t>No</t>
  </si>
  <si>
    <t>Po</t>
  </si>
  <si>
    <t>x</t>
  </si>
  <si>
    <t>Dětský domov DD - rodinná skupina (v Kč/rodinnou skupinu)</t>
  </si>
  <si>
    <t>MP bez odv.</t>
  </si>
  <si>
    <t>MPP bez odv.</t>
  </si>
  <si>
    <t>MPN bez odv.</t>
  </si>
  <si>
    <t>počet rodinných skupin</t>
  </si>
  <si>
    <t>Dětský domov se školou - rodinná skupina (v Kč/rodinnou skupinu)</t>
  </si>
  <si>
    <t>Porovnání krajských normativů mzdových prostředků a ostatních neinvestičních výdajů</t>
  </si>
  <si>
    <t>DĚTSKÉ DOMOVY</t>
  </si>
  <si>
    <t>5 a 6</t>
  </si>
  <si>
    <t>DĚTSKÉ DOMOVY SE ŠKOLOU</t>
  </si>
  <si>
    <t>Rodinné skupiny dětských domovů/dětských domovů se školou</t>
  </si>
  <si>
    <t>počet normativů
v daném kraji celkem</t>
  </si>
  <si>
    <t>3 a více</t>
  </si>
  <si>
    <t>CZ043</t>
  </si>
  <si>
    <t>CZ044</t>
  </si>
  <si>
    <t>CZ045</t>
  </si>
  <si>
    <t>do 3</t>
  </si>
  <si>
    <t>6 a více</t>
  </si>
  <si>
    <t>Příloha č. 8</t>
  </si>
  <si>
    <t>Průměr ČR</t>
  </si>
  <si>
    <t>stanovených jednotlivými krajskými úřady pro krajské a obecní školství v roce 2025</t>
  </si>
  <si>
    <t>Krajské normativy v roce 2025</t>
  </si>
  <si>
    <t>5 a více</t>
  </si>
  <si>
    <t>Č.j.: MSMT-21301/2025-1</t>
  </si>
  <si>
    <t>Královéhradecký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</si>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</sst>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0"/>
    <numFmt numFmtId="165" formatCode="_-* #,##0.00\ _K_č_-;\-* #,##0.00\ _K_č_-;_-* &quot;-&quot;??\ _K_č_-;_-@_-"/>
    <numFmt numFmtId="166" formatCode="_-* #,##0_-;\-* #,##0_-;_-* &quot;-&quot;??_-;_-@_-"/>
    <numFmt numFmtId="167" formatCode="0.0000"/>
    <numFmt numFmtId="168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.5"/>
      <name val="Tahoma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0"/>
      <color theme="1"/>
      <name val="Arial CE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3" fillId="0" borderId="0"/>
    <xf numFmtId="0" fontId="15" fillId="0" borderId="0"/>
    <xf numFmtId="165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0" fontId="18" fillId="0" borderId="0"/>
  </cellStyleXfs>
  <cellXfs count="7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3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 textRotation="90" wrapText="1"/>
    </xf>
    <xf numFmtId="3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6" fontId="16" fillId="0" borderId="0" xfId="5" applyNumberFormat="1" applyFont="1" applyBorder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49" fontId="17" fillId="0" borderId="0" xfId="6" applyNumberFormat="1" applyFont="1" applyAlignment="1">
      <alignment horizontal="center"/>
    </xf>
    <xf numFmtId="0" fontId="17" fillId="0" borderId="0" xfId="6" applyFont="1" applyAlignment="1">
      <alignment horizontal="center" wrapText="1"/>
    </xf>
    <xf numFmtId="49" fontId="14" fillId="0" borderId="0" xfId="6" applyNumberFormat="1" applyFont="1" applyAlignment="1">
      <alignment horizontal="center" wrapText="1"/>
    </xf>
    <xf numFmtId="0" fontId="14" fillId="0" borderId="0" xfId="6" applyFont="1" applyAlignment="1">
      <alignment horizontal="center" wrapText="1"/>
    </xf>
    <xf numFmtId="3" fontId="19" fillId="0" borderId="0" xfId="7" applyNumberFormat="1" applyFont="1" applyAlignment="1">
      <alignment horizontal="center"/>
    </xf>
    <xf numFmtId="2" fontId="14" fillId="0" borderId="0" xfId="6" applyNumberFormat="1" applyFont="1" applyAlignment="1">
      <alignment horizontal="center"/>
    </xf>
    <xf numFmtId="3" fontId="14" fillId="0" borderId="0" xfId="6" applyNumberFormat="1" applyFont="1" applyAlignment="1">
      <alignment horizontal="center"/>
    </xf>
    <xf numFmtId="3" fontId="20" fillId="0" borderId="0" xfId="6" applyNumberFormat="1" applyFont="1" applyAlignment="1">
      <alignment horizontal="center"/>
    </xf>
    <xf numFmtId="3" fontId="21" fillId="0" borderId="0" xfId="6" applyNumberFormat="1" applyFont="1" applyAlignment="1">
      <alignment horizontal="center"/>
    </xf>
    <xf numFmtId="0" fontId="1" fillId="9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3" fontId="0" fillId="0" borderId="0" xfId="5" applyFont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8" fontId="1" fillId="0" borderId="1" xfId="1" applyNumberFormat="1" applyFont="1" applyBorder="1" applyAlignment="1">
      <alignment horizontal="right" vertical="center"/>
    </xf>
    <xf numFmtId="168" fontId="1" fillId="0" borderId="3" xfId="1" applyNumberFormat="1" applyFont="1" applyBorder="1" applyAlignment="1">
      <alignment horizontal="right" vertical="center"/>
    </xf>
    <xf numFmtId="0" fontId="1" fillId="14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/>
    </xf>
    <xf numFmtId="1" fontId="11" fillId="0" borderId="0" xfId="0" applyNumberFormat="1" applyFont="1" applyAlignment="1">
      <alignment horizontal="right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8">
    <cellStyle name="Čárka" xfId="5" builtinId="3"/>
    <cellStyle name="Čárka 2" xfId="3" xr:uid="{32CD7BBC-2C49-4BC9-A64A-CF4E6AEFA550}"/>
    <cellStyle name="Normální" xfId="0" builtinId="0"/>
    <cellStyle name="Normální 2" xfId="1" xr:uid="{8B56075D-4859-4B21-878C-1F0A389C2841}"/>
    <cellStyle name="Normální 2 2" xfId="4" xr:uid="{94437965-C2FC-4F96-8548-8D64FD2EB30B}"/>
    <cellStyle name="Normální 3" xfId="2" xr:uid="{3ABD8EF2-12A2-46C0-8CF0-FBAEF83844D6}"/>
    <cellStyle name="normální_prevod_souhrn" xfId="7" xr:uid="{0D1F5796-307D-4AED-9A0C-610A79D609A9}"/>
    <cellStyle name="normální_Třídění oborů" xfId="6" xr:uid="{360B6173-8143-4A54-85BD-ADF2C82FF694}"/>
  </cellStyles>
  <dxfs count="0"/>
  <tableStyles count="0" defaultTableStyle="TableStyleMedium9" defaultPivotStyle="PivotStyleLight16"/>
  <colors>
    <mruColors>
      <color rgb="FFCCFFCC"/>
      <color rgb="FF99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0163-5DA6-434F-BB01-418504AE25C0}">
  <sheetPr>
    <tabColor theme="8" tint="-0.249977111117893"/>
  </sheetPr>
  <dimension ref="A2:A46"/>
  <sheetViews>
    <sheetView tabSelected="1" topLeftCell="A28" zoomScale="80" zoomScaleNormal="80" workbookViewId="0">
      <selection activeCell="A2" sqref="A2"/>
    </sheetView>
  </sheetViews>
  <sheetFormatPr defaultRowHeight="15" x14ac:dyDescent="0.25"/>
  <cols>
    <col min="1" max="1" width="83.85546875" style="26" customWidth="1"/>
  </cols>
  <sheetData>
    <row r="2" spans="1:1" x14ac:dyDescent="0.25">
      <c r="A2" s="62" t="s">
        <v>59</v>
      </c>
    </row>
    <row r="15" spans="1:1" ht="36" x14ac:dyDescent="0.25">
      <c r="A15" s="27" t="s">
        <v>43</v>
      </c>
    </row>
    <row r="16" spans="1:1" ht="36" x14ac:dyDescent="0.25">
      <c r="A16" s="27" t="s">
        <v>45</v>
      </c>
    </row>
    <row r="19" spans="1:1" ht="18.75" x14ac:dyDescent="0.3">
      <c r="A19" s="24" t="s">
        <v>46</v>
      </c>
    </row>
    <row r="21" spans="1:1" ht="18.75" x14ac:dyDescent="0.3">
      <c r="A21" s="24" t="s">
        <v>54</v>
      </c>
    </row>
    <row r="45" spans="1:1" x14ac:dyDescent="0.25">
      <c r="A45" s="25" t="s">
        <v>42</v>
      </c>
    </row>
    <row r="46" spans="1:1" x14ac:dyDescent="0.25">
      <c r="A46" s="26" t="s">
        <v>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3E-3137-43E1-9025-BD647D6AF375}">
  <sheetPr>
    <tabColor theme="8" tint="0.59999389629810485"/>
  </sheetPr>
  <dimension ref="A1:BE22"/>
  <sheetViews>
    <sheetView view="pageBreakPreview" topLeftCell="O1" zoomScale="60" zoomScaleNormal="100" workbookViewId="0">
      <selection activeCell="AA23" sqref="AA23"/>
    </sheetView>
  </sheetViews>
  <sheetFormatPr defaultRowHeight="15" x14ac:dyDescent="0.25"/>
  <cols>
    <col min="1" max="1" width="13" style="17" customWidth="1"/>
    <col min="2" max="19" width="10.85546875" style="17" bestFit="1" customWidth="1"/>
    <col min="20" max="20" width="12.28515625" style="17" customWidth="1"/>
    <col min="21" max="23" width="10.85546875" style="17" bestFit="1" customWidth="1"/>
    <col min="24" max="24" width="10.85546875" style="17" customWidth="1"/>
    <col min="25" max="31" width="10.85546875" style="17" bestFit="1" customWidth="1"/>
    <col min="32" max="32" width="16" style="17" customWidth="1"/>
    <col min="33" max="33" width="9.140625" style="17"/>
    <col min="34" max="34" width="9" style="17" customWidth="1"/>
    <col min="35" max="35" width="14.5703125" style="17" customWidth="1"/>
    <col min="36" max="48" width="6" style="17" customWidth="1"/>
    <col min="49" max="16384" width="9.140625" style="17"/>
  </cols>
  <sheetData>
    <row r="1" spans="1:57" ht="18.75" x14ac:dyDescent="0.25">
      <c r="A1" s="65" t="s">
        <v>57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57" ht="18.75" x14ac:dyDescent="0.25">
      <c r="A2" s="65" t="s">
        <v>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</row>
    <row r="3" spans="1:57" ht="15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</row>
    <row r="4" spans="1:57" ht="15.75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</row>
    <row r="5" spans="1:57" s="15" customFormat="1" ht="15" customHeight="1" x14ac:dyDescent="0.25">
      <c r="A5" s="66"/>
      <c r="B5" s="1" t="s">
        <v>4</v>
      </c>
      <c r="C5" s="2" t="s">
        <v>5</v>
      </c>
      <c r="D5" s="3" t="s">
        <v>6</v>
      </c>
      <c r="E5" s="4" t="s">
        <v>7</v>
      </c>
      <c r="F5" s="5" t="s">
        <v>8</v>
      </c>
      <c r="G5" s="6" t="s">
        <v>9</v>
      </c>
      <c r="H5" s="6" t="s">
        <v>49</v>
      </c>
      <c r="I5" s="6" t="s">
        <v>50</v>
      </c>
      <c r="J5" s="6" t="s">
        <v>51</v>
      </c>
      <c r="K5" s="7" t="s">
        <v>10</v>
      </c>
      <c r="L5" s="7" t="s">
        <v>10</v>
      </c>
      <c r="M5" s="7" t="s">
        <v>10</v>
      </c>
      <c r="N5" s="7" t="s">
        <v>10</v>
      </c>
      <c r="O5" s="7" t="s">
        <v>10</v>
      </c>
      <c r="P5" s="8" t="s">
        <v>11</v>
      </c>
      <c r="Q5" s="8" t="s">
        <v>11</v>
      </c>
      <c r="R5" s="9" t="s">
        <v>12</v>
      </c>
      <c r="S5" s="10" t="s">
        <v>13</v>
      </c>
      <c r="T5" s="10" t="s">
        <v>13</v>
      </c>
      <c r="U5" s="10" t="s">
        <v>13</v>
      </c>
      <c r="V5" s="10" t="s">
        <v>13</v>
      </c>
      <c r="W5" s="11" t="s">
        <v>14</v>
      </c>
      <c r="X5" s="12" t="s">
        <v>15</v>
      </c>
      <c r="Y5" s="13" t="s">
        <v>16</v>
      </c>
      <c r="Z5" s="13" t="s">
        <v>16</v>
      </c>
      <c r="AA5" s="13" t="s">
        <v>16</v>
      </c>
      <c r="AB5" s="14" t="s">
        <v>17</v>
      </c>
      <c r="AC5" s="14" t="s">
        <v>17</v>
      </c>
      <c r="AD5" s="14" t="s">
        <v>17</v>
      </c>
      <c r="AE5" s="14" t="s">
        <v>17</v>
      </c>
      <c r="AF5" s="64" t="s">
        <v>55</v>
      </c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</row>
    <row r="6" spans="1:57" s="15" customFormat="1" ht="71.25" customHeight="1" x14ac:dyDescent="0.25">
      <c r="A6" s="66"/>
      <c r="B6" s="32" t="s">
        <v>18</v>
      </c>
      <c r="C6" s="32" t="s">
        <v>19</v>
      </c>
      <c r="D6" s="32" t="s">
        <v>2</v>
      </c>
      <c r="E6" s="32" t="s">
        <v>3</v>
      </c>
      <c r="F6" s="32" t="s">
        <v>20</v>
      </c>
      <c r="G6" s="32" t="s">
        <v>21</v>
      </c>
      <c r="H6" s="32" t="s">
        <v>21</v>
      </c>
      <c r="I6" s="32" t="s">
        <v>21</v>
      </c>
      <c r="J6" s="32" t="s">
        <v>21</v>
      </c>
      <c r="K6" s="32" t="s">
        <v>22</v>
      </c>
      <c r="L6" s="32" t="s">
        <v>22</v>
      </c>
      <c r="M6" s="32" t="s">
        <v>22</v>
      </c>
      <c r="N6" s="32" t="s">
        <v>22</v>
      </c>
      <c r="O6" s="32" t="s">
        <v>22</v>
      </c>
      <c r="P6" s="32" t="s">
        <v>29</v>
      </c>
      <c r="Q6" s="32" t="s">
        <v>29</v>
      </c>
      <c r="R6" s="32" t="s">
        <v>23</v>
      </c>
      <c r="S6" s="32" t="s">
        <v>24</v>
      </c>
      <c r="T6" s="32" t="s">
        <v>24</v>
      </c>
      <c r="U6" s="32" t="s">
        <v>24</v>
      </c>
      <c r="V6" s="32" t="s">
        <v>24</v>
      </c>
      <c r="W6" s="32" t="s">
        <v>25</v>
      </c>
      <c r="X6" s="32" t="s">
        <v>26</v>
      </c>
      <c r="Y6" s="32" t="s">
        <v>27</v>
      </c>
      <c r="Z6" s="32" t="s">
        <v>27</v>
      </c>
      <c r="AA6" s="32" t="s">
        <v>27</v>
      </c>
      <c r="AB6" s="32" t="s">
        <v>30</v>
      </c>
      <c r="AC6" s="32" t="s">
        <v>30</v>
      </c>
      <c r="AD6" s="32" t="s">
        <v>30</v>
      </c>
      <c r="AE6" s="32" t="s">
        <v>30</v>
      </c>
      <c r="AF6" s="64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</row>
    <row r="7" spans="1:57" s="15" customFormat="1" ht="47.25" customHeight="1" x14ac:dyDescent="0.25">
      <c r="A7" s="23" t="s">
        <v>40</v>
      </c>
      <c r="B7" s="28"/>
      <c r="C7" s="28"/>
      <c r="D7" s="28"/>
      <c r="E7" s="28"/>
      <c r="F7" s="28"/>
      <c r="G7" s="56" t="s">
        <v>52</v>
      </c>
      <c r="H7" s="56">
        <v>4</v>
      </c>
      <c r="I7" s="56">
        <v>5</v>
      </c>
      <c r="J7" s="56" t="s">
        <v>53</v>
      </c>
      <c r="K7" s="55">
        <v>2</v>
      </c>
      <c r="L7" s="55">
        <v>3</v>
      </c>
      <c r="M7" s="55">
        <v>4</v>
      </c>
      <c r="N7" s="55">
        <v>5</v>
      </c>
      <c r="O7" s="55">
        <v>6</v>
      </c>
      <c r="P7" s="51">
        <v>2</v>
      </c>
      <c r="Q7" s="51" t="s">
        <v>48</v>
      </c>
      <c r="R7" s="34"/>
      <c r="S7" s="10">
        <v>1</v>
      </c>
      <c r="T7" s="10" t="s">
        <v>52</v>
      </c>
      <c r="U7" s="10">
        <v>4</v>
      </c>
      <c r="V7" s="10" t="s">
        <v>58</v>
      </c>
      <c r="W7" s="34"/>
      <c r="X7" s="34"/>
      <c r="Y7" s="59">
        <v>2</v>
      </c>
      <c r="Z7" s="59">
        <v>3</v>
      </c>
      <c r="AA7" s="59">
        <v>4</v>
      </c>
      <c r="AB7" s="60">
        <v>3</v>
      </c>
      <c r="AC7" s="60">
        <v>4</v>
      </c>
      <c r="AD7" s="60" t="s">
        <v>44</v>
      </c>
      <c r="AE7" s="60">
        <v>7</v>
      </c>
      <c r="AF7" s="64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</row>
    <row r="8" spans="1:57" x14ac:dyDescent="0.25">
      <c r="A8" s="16" t="s">
        <v>1</v>
      </c>
      <c r="B8" s="35">
        <f>SUM(B9:B10)+B13</f>
        <v>3738534.3784615383</v>
      </c>
      <c r="C8" s="35">
        <f>IFERROR((SUM(C9:C10)+C13),"x")</f>
        <v>3883494.5359999998</v>
      </c>
      <c r="D8" s="38">
        <f>IFERROR((SUM(D9:D10)+D13),"x")</f>
        <v>3603282.28</v>
      </c>
      <c r="E8" s="38">
        <f>IFERROR((SUM(E9:E10)+E13),"x")</f>
        <v>3774616.4956077626</v>
      </c>
      <c r="F8" s="38">
        <f t="shared" ref="F8" si="0">IFERROR((SUM(F9:F10)+F13),"x")</f>
        <v>3665499.0641105846</v>
      </c>
      <c r="G8" s="38">
        <f t="shared" ref="G8:J8" si="1">IFERROR((SUM(G9:G10)+G13),"x")</f>
        <v>3190116.3696734919</v>
      </c>
      <c r="H8" s="35">
        <f t="shared" si="1"/>
        <v>3058322.0841913093</v>
      </c>
      <c r="I8" s="38">
        <f t="shared" si="1"/>
        <v>2964658.5427615861</v>
      </c>
      <c r="J8" s="38">
        <f t="shared" si="1"/>
        <v>2889161.8585715303</v>
      </c>
      <c r="K8" s="38">
        <f>IFERROR((SUM(K9:K10)+K13),"x")</f>
        <v>4404280.7388052735</v>
      </c>
      <c r="L8" s="38">
        <f t="shared" ref="L8:N8" si="2">IFERROR((SUM(L9:L10)+L13),"x")</f>
        <v>3603502.4226588607</v>
      </c>
      <c r="M8" s="38">
        <f t="shared" si="2"/>
        <v>4003891.5807320671</v>
      </c>
      <c r="N8" s="38">
        <f t="shared" si="2"/>
        <v>3803697.0016954634</v>
      </c>
      <c r="O8" s="38">
        <f>IFERROR((SUM(O9:O10)+O13),"x")</f>
        <v>3803697.0016954634</v>
      </c>
      <c r="P8" s="38">
        <f t="shared" ref="P8" si="3">IFERROR((SUM(P9:P10)+P13),"x")</f>
        <v>4591441.0656725196</v>
      </c>
      <c r="Q8" s="38">
        <f>IFERROR((SUM(Q9:Q10)+Q13),"x")</f>
        <v>3826806.6786399428</v>
      </c>
      <c r="R8" s="38">
        <f t="shared" ref="R8" si="4">IFERROR((SUM(R9:R10)+R13),"x")</f>
        <v>3529569.3815573771</v>
      </c>
      <c r="S8" s="38">
        <f t="shared" ref="S8:V8" si="5">IFERROR((SUM(S9:S10)+S13),"x")</f>
        <v>3922782.032350407</v>
      </c>
      <c r="T8" s="38">
        <f t="shared" si="5"/>
        <v>4243974.0908600641</v>
      </c>
      <c r="U8" s="38">
        <f t="shared" si="5"/>
        <v>4122349.4623504132</v>
      </c>
      <c r="V8" s="38">
        <f t="shared" si="5"/>
        <v>3922782.032350407</v>
      </c>
      <c r="W8" s="38">
        <f t="shared" ref="W8" si="6">IFERROR((SUM(W9:W10)+W13),"x")</f>
        <v>3806025.573681368</v>
      </c>
      <c r="X8" s="38">
        <f t="shared" ref="X8" si="7">IFERROR((SUM(X9:X10)+X13),"x")</f>
        <v>3877876.5671321163</v>
      </c>
      <c r="Y8" s="38">
        <f t="shared" ref="Y8:Z8" si="8">IFERROR((SUM(Y9:Y10)+Y13),"x")</f>
        <v>4484085.3420938626</v>
      </c>
      <c r="Z8" s="38">
        <f t="shared" si="8"/>
        <v>3883641.1040741238</v>
      </c>
      <c r="AA8" s="38">
        <f t="shared" ref="AA8" si="9">IFERROR((SUM(AA9:AA10)+AA13),"x")</f>
        <v>3407804.7306192508</v>
      </c>
      <c r="AB8" s="38">
        <f t="shared" ref="AB8:AE8" si="10">IFERROR((SUM(AB9:AB10)+AB13),"x")</f>
        <v>4208515.2856323607</v>
      </c>
      <c r="AC8" s="38">
        <f t="shared" si="10"/>
        <v>3769030.6630344419</v>
      </c>
      <c r="AD8" s="38">
        <f t="shared" si="10"/>
        <v>3501826.3772421405</v>
      </c>
      <c r="AE8" s="38">
        <f t="shared" si="10"/>
        <v>3839221.3633637503</v>
      </c>
      <c r="AF8" s="38">
        <f>SUMIF(B8:AE8,"&gt;0")/COUNTIF(B8:AE8,"&gt;0")</f>
        <v>3777482.8701873142</v>
      </c>
      <c r="AG8" s="40"/>
      <c r="AH8" s="40"/>
      <c r="AI8" s="40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</row>
    <row r="9" spans="1:57" x14ac:dyDescent="0.25">
      <c r="A9" s="16" t="s">
        <v>37</v>
      </c>
      <c r="B9" s="35">
        <f>B11+B12</f>
        <v>2763195.3846153845</v>
      </c>
      <c r="C9" s="35">
        <f>C11+C12</f>
        <v>2862832</v>
      </c>
      <c r="D9" s="38">
        <f t="shared" ref="D9:Y9" si="11">D11+D12</f>
        <v>2662860</v>
      </c>
      <c r="E9" s="38">
        <f>E11+E12</f>
        <v>2790170.9908069456</v>
      </c>
      <c r="F9" s="38">
        <f t="shared" si="11"/>
        <v>2709217.4066102258</v>
      </c>
      <c r="G9" s="38">
        <f t="shared" si="11"/>
        <v>2352742.1140011069</v>
      </c>
      <c r="H9" s="38">
        <f t="shared" si="11"/>
        <v>2254971.8725454817</v>
      </c>
      <c r="I9" s="38">
        <f t="shared" si="11"/>
        <v>2185488.5332059246</v>
      </c>
      <c r="J9" s="38">
        <f t="shared" si="11"/>
        <v>2129482.0909284349</v>
      </c>
      <c r="K9" s="38">
        <f>K11+K12</f>
        <v>3250444.1682531703</v>
      </c>
      <c r="L9" s="38">
        <f t="shared" ref="L9:O9" si="12">L11+L12</f>
        <v>2659454.3194798669</v>
      </c>
      <c r="M9" s="38">
        <f t="shared" si="12"/>
        <v>2954949.2438665186</v>
      </c>
      <c r="N9" s="38">
        <f t="shared" si="12"/>
        <v>2807201.7816731925</v>
      </c>
      <c r="O9" s="38">
        <f t="shared" si="12"/>
        <v>2807201.7816731925</v>
      </c>
      <c r="P9" s="38">
        <f t="shared" si="11"/>
        <v>3390818.668896528</v>
      </c>
      <c r="Q9" s="38">
        <f t="shared" ref="Q9" si="13">Q11+Q12</f>
        <v>2823582.4767358624</v>
      </c>
      <c r="R9" s="38">
        <f t="shared" si="11"/>
        <v>2603078.1762295081</v>
      </c>
      <c r="S9" s="38">
        <f t="shared" si="11"/>
        <v>2896965.8993697381</v>
      </c>
      <c r="T9" s="38">
        <f t="shared" si="11"/>
        <v>3135238.9398071691</v>
      </c>
      <c r="U9" s="38">
        <f t="shared" si="11"/>
        <v>3045012.9542658851</v>
      </c>
      <c r="V9" s="38">
        <f t="shared" si="11"/>
        <v>2896965.8993697381</v>
      </c>
      <c r="W9" s="38">
        <f t="shared" si="11"/>
        <v>2814252.6510989377</v>
      </c>
      <c r="X9" s="38">
        <f t="shared" si="11"/>
        <v>2861555.3168635876</v>
      </c>
      <c r="Y9" s="38">
        <f t="shared" si="11"/>
        <v>3311628.5920577617</v>
      </c>
      <c r="Z9" s="38">
        <f t="shared" ref="Z9:AA9" si="14">Z11+Z12</f>
        <v>2866195.18106389</v>
      </c>
      <c r="AA9" s="38">
        <f t="shared" si="14"/>
        <v>2513200.8387383167</v>
      </c>
      <c r="AB9" s="38">
        <f t="shared" ref="AB9:AE9" si="15">AB11+AB12</f>
        <v>3114885.2267302377</v>
      </c>
      <c r="AC9" s="38">
        <f t="shared" si="15"/>
        <v>2788858.0586308916</v>
      </c>
      <c r="AD9" s="38">
        <f t="shared" si="15"/>
        <v>2590635.2946900153</v>
      </c>
      <c r="AE9" s="38">
        <f t="shared" si="15"/>
        <v>2840928.3111007051</v>
      </c>
      <c r="AF9" s="38">
        <f t="shared" ref="AF9:AF16" si="16">SUMIF(B9:AE9,"&gt;0")/COUNTIF(B9:AE9,"&gt;0")</f>
        <v>2789467.1391102741</v>
      </c>
      <c r="AG9" s="40"/>
      <c r="AH9" s="40"/>
      <c r="AI9" s="40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</row>
    <row r="10" spans="1:57" x14ac:dyDescent="0.25">
      <c r="A10" s="16" t="s">
        <v>0</v>
      </c>
      <c r="B10" s="35">
        <f>IFERROR(0.348*B9,"x")</f>
        <v>961591.99384615372</v>
      </c>
      <c r="C10" s="38">
        <f>IFERROR(0.348*C9,"x")</f>
        <v>996265.53599999996</v>
      </c>
      <c r="D10" s="38">
        <f>IFERROR(0.348*D9,"x")</f>
        <v>926675.27999999991</v>
      </c>
      <c r="E10" s="38">
        <f t="shared" ref="E10:X10" si="17">IFERROR(0.348*E9,"x")</f>
        <v>970979.504800817</v>
      </c>
      <c r="F10" s="38">
        <f t="shared" si="17"/>
        <v>942807.65750035853</v>
      </c>
      <c r="G10" s="38">
        <f>IFERROR(0.348*G9,"x")</f>
        <v>818754.2556723851</v>
      </c>
      <c r="H10" s="35">
        <f t="shared" si="17"/>
        <v>784730.21164582751</v>
      </c>
      <c r="I10" s="35">
        <f t="shared" si="17"/>
        <v>760550.0095556617</v>
      </c>
      <c r="J10" s="38">
        <f t="shared" si="17"/>
        <v>741059.76764309523</v>
      </c>
      <c r="K10" s="38">
        <f>IFERROR(0.348*K9,"x")</f>
        <v>1131154.5705521032</v>
      </c>
      <c r="L10" s="38">
        <f t="shared" si="17"/>
        <v>925490.10317899357</v>
      </c>
      <c r="M10" s="38">
        <f t="shared" si="17"/>
        <v>1028322.3368655484</v>
      </c>
      <c r="N10" s="38">
        <f t="shared" si="17"/>
        <v>976906.22002227092</v>
      </c>
      <c r="O10" s="38">
        <f t="shared" si="17"/>
        <v>976906.22002227092</v>
      </c>
      <c r="P10" s="38">
        <f t="shared" si="17"/>
        <v>1180004.8967759917</v>
      </c>
      <c r="Q10" s="38">
        <f t="shared" si="17"/>
        <v>982606.70190408011</v>
      </c>
      <c r="R10" s="38">
        <f t="shared" si="17"/>
        <v>905871.20532786881</v>
      </c>
      <c r="S10" s="38">
        <f t="shared" si="17"/>
        <v>1008144.1329806688</v>
      </c>
      <c r="T10" s="38">
        <f t="shared" si="17"/>
        <v>1091063.1510528948</v>
      </c>
      <c r="U10" s="38">
        <f t="shared" si="17"/>
        <v>1059664.5080845279</v>
      </c>
      <c r="V10" s="38">
        <f t="shared" si="17"/>
        <v>1008144.1329806688</v>
      </c>
      <c r="W10" s="38">
        <f t="shared" si="17"/>
        <v>979359.9225824303</v>
      </c>
      <c r="X10" s="38">
        <f t="shared" si="17"/>
        <v>995821.25026852847</v>
      </c>
      <c r="Y10" s="38">
        <f t="shared" ref="Y10" si="18">IFERROR(0.348*Y9,"x")</f>
        <v>1152446.7500361011</v>
      </c>
      <c r="Z10" s="38">
        <f t="shared" ref="Z10" si="19">IFERROR(0.348*Z9,"x")</f>
        <v>997435.92301023367</v>
      </c>
      <c r="AA10" s="38">
        <f t="shared" ref="AA10" si="20">IFERROR(0.348*AA9,"x")</f>
        <v>874593.89188093413</v>
      </c>
      <c r="AB10" s="38">
        <f t="shared" ref="AB10" si="21">IFERROR(0.348*AB9,"x")</f>
        <v>1083980.0589021225</v>
      </c>
      <c r="AC10" s="38">
        <f t="shared" ref="AC10" si="22">IFERROR(0.348*AC9,"x")</f>
        <v>970522.60440355027</v>
      </c>
      <c r="AD10" s="38">
        <f t="shared" ref="AD10" si="23">IFERROR(0.348*AD9,"x")</f>
        <v>901541.08255212521</v>
      </c>
      <c r="AE10" s="38">
        <f t="shared" ref="AE10" si="24">IFERROR(0.348*AE9,"x")</f>
        <v>988643.05226304533</v>
      </c>
      <c r="AF10" s="38">
        <f t="shared" si="16"/>
        <v>970734.56441037508</v>
      </c>
      <c r="AG10" s="40"/>
      <c r="AH10" s="40"/>
      <c r="AI10" s="40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</row>
    <row r="11" spans="1:57" x14ac:dyDescent="0.25">
      <c r="A11" s="16" t="s">
        <v>38</v>
      </c>
      <c r="B11" s="35">
        <f>IFERROR(12*B15/B14,"x")</f>
        <v>2441215.3846153845</v>
      </c>
      <c r="C11" s="35">
        <f t="shared" ref="C11:Y11" si="25">IFERROR(12*C15/C14,"x")</f>
        <v>2333952</v>
      </c>
      <c r="D11" s="38">
        <f>IFERROR(12*D15/D14,"x")</f>
        <v>2099360</v>
      </c>
      <c r="E11" s="38">
        <f>IFERROR(12*E15/E14,"x")</f>
        <v>2390018.1818181816</v>
      </c>
      <c r="F11" s="38">
        <f>IFERROR(12*F15/F14,"x")</f>
        <v>2434320.3894912624</v>
      </c>
      <c r="G11" s="38">
        <f t="shared" si="25"/>
        <v>1683461.5384615385</v>
      </c>
      <c r="H11" s="35">
        <f t="shared" si="25"/>
        <v>1611165.644171779</v>
      </c>
      <c r="I11" s="35">
        <f t="shared" si="25"/>
        <v>1563214.2857142857</v>
      </c>
      <c r="J11" s="35">
        <f t="shared" si="25"/>
        <v>1522434.7826086958</v>
      </c>
      <c r="K11" s="38">
        <f>IFERROR(12*K15/K14,"x")</f>
        <v>2288613.2404181189</v>
      </c>
      <c r="L11" s="38">
        <f t="shared" ref="L11:O11" si="26">IFERROR(12*L15/L14,"x")</f>
        <v>1872501.7421602791</v>
      </c>
      <c r="M11" s="38">
        <f t="shared" si="26"/>
        <v>2080557.4912891989</v>
      </c>
      <c r="N11" s="38">
        <f t="shared" si="26"/>
        <v>1976529.6167247389</v>
      </c>
      <c r="O11" s="38">
        <f t="shared" si="26"/>
        <v>1976529.6167247389</v>
      </c>
      <c r="P11" s="38">
        <f t="shared" si="25"/>
        <v>2498620.0873362445</v>
      </c>
      <c r="Q11" s="38">
        <f t="shared" ref="Q11" si="27">IFERROR(12*Q15/Q14,"x")</f>
        <v>2080669.0909090908</v>
      </c>
      <c r="R11" s="38">
        <f t="shared" si="25"/>
        <v>2253934.4262295081</v>
      </c>
      <c r="S11" s="38">
        <f t="shared" si="25"/>
        <v>2105746.7889908254</v>
      </c>
      <c r="T11" s="38">
        <f t="shared" si="25"/>
        <v>2344019.8294282565</v>
      </c>
      <c r="U11" s="38">
        <f t="shared" si="25"/>
        <v>2253793.8438869724</v>
      </c>
      <c r="V11" s="38">
        <f t="shared" si="25"/>
        <v>2105746.7889908254</v>
      </c>
      <c r="W11" s="38">
        <f t="shared" si="25"/>
        <v>1931713.8316113527</v>
      </c>
      <c r="X11" s="38">
        <f t="shared" si="25"/>
        <v>2564081.6326530613</v>
      </c>
      <c r="Y11" s="38">
        <f t="shared" si="25"/>
        <v>2033068.5920577615</v>
      </c>
      <c r="Z11" s="38">
        <f t="shared" ref="Z11:AA11" si="28">IFERROR(12*Z15/Z14,"x")</f>
        <v>1759600.0624902358</v>
      </c>
      <c r="AA11" s="38">
        <f t="shared" si="28"/>
        <v>1542904.1095890412</v>
      </c>
      <c r="AB11" s="38">
        <f t="shared" ref="AB11:AE11" si="29">IFERROR(12*AB15/AB14,"x")</f>
        <v>1998463.7119113572</v>
      </c>
      <c r="AC11" s="38">
        <f>IFERROR(12*AC15/AC14,"x")</f>
        <v>1930140.1662049859</v>
      </c>
      <c r="AD11" s="38">
        <f t="shared" si="29"/>
        <v>1708088.6426592798</v>
      </c>
      <c r="AE11" s="38">
        <f t="shared" si="29"/>
        <v>1930140.1662049859</v>
      </c>
      <c r="AF11" s="38">
        <f t="shared" si="16"/>
        <v>2043820.1895117327</v>
      </c>
      <c r="AG11" s="40"/>
      <c r="AH11" s="40"/>
      <c r="AI11" s="40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</row>
    <row r="12" spans="1:57" x14ac:dyDescent="0.25">
      <c r="A12" s="16" t="s">
        <v>39</v>
      </c>
      <c r="B12" s="35">
        <f>IFERROR(12*B17/B16,"x")</f>
        <v>321980</v>
      </c>
      <c r="C12" s="35">
        <f>IFERROR(12*C17/C16,"x")</f>
        <v>528880</v>
      </c>
      <c r="D12" s="38">
        <f>IFERROR(12*D17/D16,"x")</f>
        <v>563500</v>
      </c>
      <c r="E12" s="38">
        <f t="shared" ref="E12:Y12" si="30">IFERROR(12*E17/E16,"x")</f>
        <v>400152.80898876407</v>
      </c>
      <c r="F12" s="38">
        <f>IFERROR(12*F17/F16,"x")</f>
        <v>274897.01711896335</v>
      </c>
      <c r="G12" s="38">
        <f t="shared" si="30"/>
        <v>669280.57553956832</v>
      </c>
      <c r="H12" s="35">
        <f t="shared" si="30"/>
        <v>643806.2283737025</v>
      </c>
      <c r="I12" s="35">
        <f t="shared" si="30"/>
        <v>622274.24749163887</v>
      </c>
      <c r="J12" s="35">
        <f t="shared" si="30"/>
        <v>607047.30831973895</v>
      </c>
      <c r="K12" s="38">
        <f t="shared" ref="K12:O12" si="31">IFERROR(12*K17/K16,"x")</f>
        <v>961830.92783505167</v>
      </c>
      <c r="L12" s="38">
        <f t="shared" si="31"/>
        <v>786952.5773195877</v>
      </c>
      <c r="M12" s="38">
        <f t="shared" si="31"/>
        <v>874391.75257731962</v>
      </c>
      <c r="N12" s="38">
        <f t="shared" si="31"/>
        <v>830672.16494845354</v>
      </c>
      <c r="O12" s="38">
        <f t="shared" si="31"/>
        <v>830672.16494845354</v>
      </c>
      <c r="P12" s="38">
        <f t="shared" si="30"/>
        <v>892198.58156028367</v>
      </c>
      <c r="Q12" s="38">
        <f>IFERROR(12*Q17/Q16,"x")</f>
        <v>742913.38582677161</v>
      </c>
      <c r="R12" s="38">
        <f t="shared" si="30"/>
        <v>349143.75</v>
      </c>
      <c r="S12" s="38">
        <f t="shared" si="30"/>
        <v>791219.11037891277</v>
      </c>
      <c r="T12" s="38">
        <f t="shared" si="30"/>
        <v>791219.11037891277</v>
      </c>
      <c r="U12" s="38">
        <f t="shared" si="30"/>
        <v>791219.11037891277</v>
      </c>
      <c r="V12" s="38">
        <f t="shared" si="30"/>
        <v>791219.11037891277</v>
      </c>
      <c r="W12" s="38">
        <f t="shared" si="30"/>
        <v>882538.81948758522</v>
      </c>
      <c r="X12" s="38">
        <f t="shared" si="30"/>
        <v>297473.68421052635</v>
      </c>
      <c r="Y12" s="38">
        <f t="shared" si="30"/>
        <v>1278560</v>
      </c>
      <c r="Z12" s="38">
        <f>IFERROR(12*Z17/Z16,"x")</f>
        <v>1106595.1185736542</v>
      </c>
      <c r="AA12" s="38">
        <f t="shared" ref="AA12" si="32">IFERROR(12*AA17/AA16,"x")</f>
        <v>970296.72914927523</v>
      </c>
      <c r="AB12" s="38">
        <f>IFERROR(12*AB17/AB16,"x")</f>
        <v>1116421.5148188802</v>
      </c>
      <c r="AC12" s="38">
        <f t="shared" ref="AC12:AE12" si="33">IFERROR(12*AC17/AC16,"x")</f>
        <v>858717.89242590556</v>
      </c>
      <c r="AD12" s="38">
        <f t="shared" si="33"/>
        <v>882546.65203073539</v>
      </c>
      <c r="AE12" s="38">
        <f t="shared" si="33"/>
        <v>910788.14489571902</v>
      </c>
      <c r="AF12" s="38">
        <f t="shared" si="16"/>
        <v>745646.94959854113</v>
      </c>
      <c r="AG12" s="40"/>
      <c r="AH12" s="40"/>
      <c r="AI12" s="40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</row>
    <row r="13" spans="1:57" x14ac:dyDescent="0.25">
      <c r="A13" s="16" t="s">
        <v>28</v>
      </c>
      <c r="B13" s="38">
        <v>13747</v>
      </c>
      <c r="C13" s="38">
        <v>24397</v>
      </c>
      <c r="D13" s="38">
        <v>13747</v>
      </c>
      <c r="E13" s="38">
        <v>13466</v>
      </c>
      <c r="F13" s="38">
        <v>13474</v>
      </c>
      <c r="G13" s="38">
        <v>18620</v>
      </c>
      <c r="H13" s="38">
        <v>18620</v>
      </c>
      <c r="I13" s="38">
        <v>18620</v>
      </c>
      <c r="J13" s="38">
        <v>18620</v>
      </c>
      <c r="K13" s="38">
        <v>22682.000000000004</v>
      </c>
      <c r="L13" s="38">
        <v>18558</v>
      </c>
      <c r="M13" s="38">
        <v>20620</v>
      </c>
      <c r="N13" s="38">
        <v>19589</v>
      </c>
      <c r="O13" s="38">
        <f>20620*0.95</f>
        <v>19589</v>
      </c>
      <c r="P13" s="38">
        <v>20617.5</v>
      </c>
      <c r="Q13" s="38">
        <v>20617.5</v>
      </c>
      <c r="R13" s="38">
        <v>20620</v>
      </c>
      <c r="S13" s="38">
        <v>17672</v>
      </c>
      <c r="T13" s="38">
        <v>17672</v>
      </c>
      <c r="U13" s="38">
        <v>17672</v>
      </c>
      <c r="V13" s="38">
        <v>17672</v>
      </c>
      <c r="W13" s="38">
        <v>12413</v>
      </c>
      <c r="X13" s="38">
        <v>20500</v>
      </c>
      <c r="Y13" s="38">
        <v>20010</v>
      </c>
      <c r="Z13" s="38">
        <v>20010</v>
      </c>
      <c r="AA13" s="38">
        <v>20010</v>
      </c>
      <c r="AB13" s="38">
        <v>9650</v>
      </c>
      <c r="AC13" s="38">
        <v>9650</v>
      </c>
      <c r="AD13" s="38">
        <v>9650</v>
      </c>
      <c r="AE13" s="38">
        <v>9650</v>
      </c>
      <c r="AF13" s="38">
        <f t="shared" si="16"/>
        <v>17281.166666666668</v>
      </c>
      <c r="AG13" s="40"/>
      <c r="AH13" s="40"/>
      <c r="AI13" s="40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</row>
    <row r="14" spans="1:57" s="18" customFormat="1" ht="15" customHeight="1" x14ac:dyDescent="0.25">
      <c r="A14" s="16" t="s">
        <v>31</v>
      </c>
      <c r="B14" s="37">
        <v>0.26</v>
      </c>
      <c r="C14" s="37">
        <v>0.25</v>
      </c>
      <c r="D14" s="37">
        <v>0.3</v>
      </c>
      <c r="E14" s="37">
        <v>0.22</v>
      </c>
      <c r="F14" s="37">
        <v>0.23809520000000001</v>
      </c>
      <c r="G14" s="37">
        <v>0.312</v>
      </c>
      <c r="H14" s="37">
        <v>0.32600000000000001</v>
      </c>
      <c r="I14" s="37">
        <v>0.33600000000000002</v>
      </c>
      <c r="J14" s="37">
        <v>0.34499999999999997</v>
      </c>
      <c r="K14" s="37">
        <v>0.26090909090909087</v>
      </c>
      <c r="L14" s="37">
        <v>0.31888888888888883</v>
      </c>
      <c r="M14" s="37">
        <v>0.28699999999999998</v>
      </c>
      <c r="N14" s="37">
        <v>0.30210526315789471</v>
      </c>
      <c r="O14" s="37">
        <v>0.30210526315789471</v>
      </c>
      <c r="P14" s="37">
        <v>0.22900000000000001</v>
      </c>
      <c r="Q14" s="37">
        <v>0.27500000000000002</v>
      </c>
      <c r="R14" s="37">
        <v>0.24399999999999999</v>
      </c>
      <c r="S14" s="37">
        <v>0.27250000000000002</v>
      </c>
      <c r="T14" s="37">
        <v>0.24479997685854166</v>
      </c>
      <c r="U14" s="37">
        <v>0.2546000387552646</v>
      </c>
      <c r="V14" s="37">
        <v>0.27250000000000002</v>
      </c>
      <c r="W14" s="37">
        <v>0.28999999999999998</v>
      </c>
      <c r="X14" s="37">
        <v>0.245</v>
      </c>
      <c r="Y14" s="37">
        <v>0.27700000000000002</v>
      </c>
      <c r="Z14" s="37">
        <v>0.32005</v>
      </c>
      <c r="AA14" s="37">
        <v>0.36499999999999999</v>
      </c>
      <c r="AB14" s="37">
        <v>0.30854700854700856</v>
      </c>
      <c r="AC14" s="37">
        <v>0.3194690265486726</v>
      </c>
      <c r="AD14" s="37">
        <v>0.36099999999999999</v>
      </c>
      <c r="AE14" s="37">
        <v>0.3194690265486726</v>
      </c>
      <c r="AF14" s="37">
        <f t="shared" si="16"/>
        <v>0.28853462611239766</v>
      </c>
      <c r="AG14" s="41"/>
      <c r="AH14" s="41"/>
      <c r="AI14" s="4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</row>
    <row r="15" spans="1:57" x14ac:dyDescent="0.25">
      <c r="A15" s="16" t="s">
        <v>32</v>
      </c>
      <c r="B15" s="38">
        <v>52893</v>
      </c>
      <c r="C15" s="38">
        <v>48624</v>
      </c>
      <c r="D15" s="38">
        <v>52484</v>
      </c>
      <c r="E15" s="38">
        <v>43817</v>
      </c>
      <c r="F15" s="38">
        <v>48300</v>
      </c>
      <c r="G15" s="38">
        <v>43770</v>
      </c>
      <c r="H15" s="38">
        <f>$G$15</f>
        <v>43770</v>
      </c>
      <c r="I15" s="38">
        <f t="shared" ref="I15:J15" si="34">$G$15</f>
        <v>43770</v>
      </c>
      <c r="J15" s="38">
        <f t="shared" si="34"/>
        <v>43770</v>
      </c>
      <c r="K15" s="38">
        <v>49760</v>
      </c>
      <c r="L15" s="38">
        <f>$K$15</f>
        <v>49760</v>
      </c>
      <c r="M15" s="38">
        <f t="shared" ref="M15:O15" si="35">$K$15</f>
        <v>49760</v>
      </c>
      <c r="N15" s="38">
        <f t="shared" si="35"/>
        <v>49760</v>
      </c>
      <c r="O15" s="38">
        <f t="shared" si="35"/>
        <v>49760</v>
      </c>
      <c r="P15" s="38">
        <v>47682</v>
      </c>
      <c r="Q15" s="38">
        <f>$P$15</f>
        <v>47682</v>
      </c>
      <c r="R15" s="38">
        <v>45830</v>
      </c>
      <c r="S15" s="38">
        <v>47818</v>
      </c>
      <c r="T15" s="38">
        <f>$S$15</f>
        <v>47818</v>
      </c>
      <c r="U15" s="38">
        <f>$S$15</f>
        <v>47818</v>
      </c>
      <c r="V15" s="38">
        <f>$S$15</f>
        <v>47818</v>
      </c>
      <c r="W15" s="38">
        <v>46683.084263941018</v>
      </c>
      <c r="X15" s="38">
        <v>52350</v>
      </c>
      <c r="Y15" s="38">
        <v>46930</v>
      </c>
      <c r="Z15" s="38">
        <f>$Y$15</f>
        <v>46930</v>
      </c>
      <c r="AA15" s="38">
        <f>$Y$15</f>
        <v>46930</v>
      </c>
      <c r="AB15" s="38">
        <v>51385</v>
      </c>
      <c r="AC15" s="38">
        <f>$AB$15</f>
        <v>51385</v>
      </c>
      <c r="AD15" s="38">
        <f t="shared" ref="AD15:AE15" si="36">$AB$15</f>
        <v>51385</v>
      </c>
      <c r="AE15" s="38">
        <f t="shared" si="36"/>
        <v>51385</v>
      </c>
      <c r="AF15" s="38">
        <f>(B15+C15+D15+E15+F15+G15+K15+P15+R15+S15+W15+X15+Y15+AB15)/14</f>
        <v>48451.863161710076</v>
      </c>
      <c r="AG15" s="41"/>
      <c r="AH15" s="41"/>
      <c r="AI15" s="4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</row>
    <row r="16" spans="1:57" x14ac:dyDescent="0.25">
      <c r="A16" s="16" t="s">
        <v>33</v>
      </c>
      <c r="B16" s="37">
        <v>1.2</v>
      </c>
      <c r="C16" s="37">
        <v>0.75</v>
      </c>
      <c r="D16" s="37">
        <v>0.6</v>
      </c>
      <c r="E16" s="37">
        <v>0.89</v>
      </c>
      <c r="F16" s="37">
        <v>1.4492700000000001</v>
      </c>
      <c r="G16" s="58">
        <v>0.55600000000000005</v>
      </c>
      <c r="H16" s="58">
        <v>0.57799999999999996</v>
      </c>
      <c r="I16" s="58">
        <v>0.59799999999999998</v>
      </c>
      <c r="J16" s="57">
        <v>0.61299999999999999</v>
      </c>
      <c r="K16" s="37">
        <v>0.44090909090909086</v>
      </c>
      <c r="L16" s="37">
        <v>0.53888888888888886</v>
      </c>
      <c r="M16" s="37">
        <v>0.48499999999999999</v>
      </c>
      <c r="N16" s="37">
        <v>0.51052631578947372</v>
      </c>
      <c r="O16" s="37">
        <v>0.51052631578947372</v>
      </c>
      <c r="P16" s="37">
        <v>0.42299999999999999</v>
      </c>
      <c r="Q16" s="37">
        <v>0.50800000000000001</v>
      </c>
      <c r="R16" s="37">
        <v>1.28</v>
      </c>
      <c r="S16" s="37">
        <v>0.48559999999999998</v>
      </c>
      <c r="T16" s="37">
        <v>0.48559999999999998</v>
      </c>
      <c r="U16" s="37">
        <v>0.48559999999999998</v>
      </c>
      <c r="V16" s="37">
        <v>0.48559999999999998</v>
      </c>
      <c r="W16" s="37">
        <v>0.43</v>
      </c>
      <c r="X16" s="37">
        <v>1.1399999999999999</v>
      </c>
      <c r="Y16" s="37">
        <v>0.3</v>
      </c>
      <c r="Z16" s="37">
        <v>0.34661999999999998</v>
      </c>
      <c r="AA16" s="37">
        <v>0.39530999999999999</v>
      </c>
      <c r="AB16" s="37">
        <v>0.36007905138339924</v>
      </c>
      <c r="AC16" s="37">
        <v>0.46813977389516959</v>
      </c>
      <c r="AD16" s="37">
        <v>0.45550000000000002</v>
      </c>
      <c r="AE16" s="37">
        <v>0.44137596899224807</v>
      </c>
      <c r="AF16" s="37">
        <f t="shared" si="16"/>
        <v>0.60701818018825793</v>
      </c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</row>
    <row r="17" spans="1:57" x14ac:dyDescent="0.25">
      <c r="A17" s="16" t="s">
        <v>34</v>
      </c>
      <c r="B17" s="38">
        <v>32198</v>
      </c>
      <c r="C17" s="38">
        <v>33055</v>
      </c>
      <c r="D17" s="38">
        <v>28175</v>
      </c>
      <c r="E17" s="38">
        <v>29678</v>
      </c>
      <c r="F17" s="38">
        <v>33200</v>
      </c>
      <c r="G17" s="38">
        <v>31010</v>
      </c>
      <c r="H17" s="38">
        <f>$G$17</f>
        <v>31010</v>
      </c>
      <c r="I17" s="38">
        <f t="shared" ref="I17:J17" si="37">$G$17</f>
        <v>31010</v>
      </c>
      <c r="J17" s="38">
        <f t="shared" si="37"/>
        <v>31010</v>
      </c>
      <c r="K17" s="38">
        <v>35340</v>
      </c>
      <c r="L17" s="38">
        <f>$K$17</f>
        <v>35340</v>
      </c>
      <c r="M17" s="38">
        <f t="shared" ref="M17:O17" si="38">$K$17</f>
        <v>35340</v>
      </c>
      <c r="N17" s="38">
        <f t="shared" si="38"/>
        <v>35340</v>
      </c>
      <c r="O17" s="38">
        <f t="shared" si="38"/>
        <v>35340</v>
      </c>
      <c r="P17" s="38">
        <v>31450</v>
      </c>
      <c r="Q17" s="38">
        <f>$P$17</f>
        <v>31450</v>
      </c>
      <c r="R17" s="38">
        <v>37242</v>
      </c>
      <c r="S17" s="38">
        <v>32018</v>
      </c>
      <c r="T17" s="38">
        <f>$S$17</f>
        <v>32018</v>
      </c>
      <c r="U17" s="38">
        <f>$S$17</f>
        <v>32018</v>
      </c>
      <c r="V17" s="38">
        <f>$S$17</f>
        <v>32018</v>
      </c>
      <c r="W17" s="38">
        <v>31624.30769830514</v>
      </c>
      <c r="X17" s="38">
        <v>28260</v>
      </c>
      <c r="Y17" s="38">
        <v>31964</v>
      </c>
      <c r="Z17" s="38">
        <f>$Y$17</f>
        <v>31964</v>
      </c>
      <c r="AA17" s="38">
        <f>$Y$17</f>
        <v>31964</v>
      </c>
      <c r="AB17" s="38">
        <v>33500</v>
      </c>
      <c r="AC17" s="38">
        <f>$AB$17</f>
        <v>33500</v>
      </c>
      <c r="AD17" s="38">
        <f t="shared" ref="AD17:AE17" si="39">$AB$17</f>
        <v>33500</v>
      </c>
      <c r="AE17" s="38">
        <f t="shared" si="39"/>
        <v>33500</v>
      </c>
      <c r="AF17" s="38">
        <f>(B17+C17+D17+E17+F17+G17+K17+P17+R17+S17+W17+X17+Y17+AB17)/14</f>
        <v>32051.021978450364</v>
      </c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</row>
    <row r="18" spans="1:57" ht="33.75" x14ac:dyDescent="0.25">
      <c r="A18" s="63" t="s">
        <v>47</v>
      </c>
      <c r="B18" s="52">
        <v>1</v>
      </c>
      <c r="C18" s="52">
        <v>1</v>
      </c>
      <c r="D18" s="52">
        <v>1</v>
      </c>
      <c r="E18" s="52">
        <v>1</v>
      </c>
      <c r="F18" s="52">
        <v>1</v>
      </c>
      <c r="G18" s="73">
        <v>4</v>
      </c>
      <c r="H18" s="74"/>
      <c r="I18" s="74"/>
      <c r="J18" s="75"/>
      <c r="K18" s="67">
        <v>5</v>
      </c>
      <c r="L18" s="68"/>
      <c r="M18" s="68"/>
      <c r="N18" s="68"/>
      <c r="O18" s="69"/>
      <c r="P18" s="70">
        <v>2</v>
      </c>
      <c r="Q18" s="70"/>
      <c r="R18" s="52">
        <v>1</v>
      </c>
      <c r="S18" s="73">
        <v>3</v>
      </c>
      <c r="T18" s="74"/>
      <c r="U18" s="74"/>
      <c r="V18" s="75"/>
      <c r="W18" s="52">
        <v>1</v>
      </c>
      <c r="X18" s="52">
        <v>1</v>
      </c>
      <c r="Y18" s="70">
        <v>3</v>
      </c>
      <c r="Z18" s="71"/>
      <c r="AA18" s="71"/>
      <c r="AB18" s="72">
        <v>4</v>
      </c>
      <c r="AC18" s="72"/>
      <c r="AD18" s="72"/>
      <c r="AE18" s="72"/>
    </row>
    <row r="19" spans="1:57" x14ac:dyDescent="0.15">
      <c r="Q19" s="61"/>
    </row>
    <row r="20" spans="1:57" x14ac:dyDescent="0.25">
      <c r="AB20" s="53"/>
    </row>
    <row r="21" spans="1:57" x14ac:dyDescent="0.2">
      <c r="C21" s="42"/>
      <c r="D21" s="43"/>
      <c r="E21" s="43"/>
      <c r="F21" s="43"/>
      <c r="G21" s="43"/>
      <c r="H21" s="43"/>
      <c r="I21" s="43"/>
      <c r="J21" s="43"/>
      <c r="K21" s="43"/>
      <c r="L21" s="43"/>
      <c r="M21" s="43"/>
      <c r="AB21" s="53"/>
    </row>
    <row r="22" spans="1:57" x14ac:dyDescent="0.25">
      <c r="C22" s="44"/>
      <c r="D22" s="45"/>
      <c r="E22" s="46"/>
      <c r="F22" s="46"/>
      <c r="G22" s="47"/>
      <c r="H22" s="47"/>
      <c r="I22" s="48"/>
      <c r="J22" s="48"/>
      <c r="K22" s="48"/>
      <c r="L22" s="49"/>
      <c r="M22" s="50"/>
    </row>
  </sheetData>
  <mergeCells count="10">
    <mergeCell ref="AF5:AF7"/>
    <mergeCell ref="A1:AE1"/>
    <mergeCell ref="A5:A6"/>
    <mergeCell ref="A2:AE2"/>
    <mergeCell ref="K18:O18"/>
    <mergeCell ref="Y18:AA18"/>
    <mergeCell ref="AB18:AE18"/>
    <mergeCell ref="P18:Q18"/>
    <mergeCell ref="G18:J18"/>
    <mergeCell ref="S18:V18"/>
  </mergeCells>
  <phoneticPr fontId="5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74" fitToWidth="2" orientation="landscape" r:id="rId1"/>
  <headerFooter>
    <oddHeader>&amp;LČ.j.: MSMT-21301/2025-1&amp;RPříloha č. 8
&amp;A</oddHeader>
  </headerFooter>
  <colBreaks count="1" manualBreakCount="1">
    <brk id="17" max="1048575" man="1"/>
  </colBreaks>
  <ignoredErrors>
    <ignoredError sqref="AF15:AF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A957-AF14-4F95-91EE-8A34628E1BBE}">
  <sheetPr>
    <tabColor theme="8" tint="0.59999389629810485"/>
    <pageSetUpPr fitToPage="1"/>
  </sheetPr>
  <dimension ref="A1:AO28"/>
  <sheetViews>
    <sheetView view="pageBreakPreview" zoomScale="60" zoomScaleNormal="100" workbookViewId="0">
      <selection activeCell="A18" sqref="A18"/>
    </sheetView>
  </sheetViews>
  <sheetFormatPr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10.85546875" style="17" bestFit="1" customWidth="1"/>
    <col min="8" max="9" width="9.28515625" style="17" customWidth="1"/>
    <col min="10" max="10" width="8.7109375" style="17" customWidth="1"/>
    <col min="11" max="11" width="8.85546875" style="17" customWidth="1"/>
    <col min="12" max="12" width="10.85546875" style="17" bestFit="1" customWidth="1"/>
    <col min="13" max="13" width="8.5703125" style="17" customWidth="1"/>
    <col min="14" max="15" width="9" style="17" customWidth="1"/>
    <col min="16" max="17" width="9.140625" style="17"/>
    <col min="18" max="32" width="6" style="17" customWidth="1"/>
    <col min="33" max="16384" width="9.140625" style="17"/>
  </cols>
  <sheetData>
    <row r="1" spans="1:41" ht="18.75" x14ac:dyDescent="0.25">
      <c r="A1" s="65" t="str">
        <f>'DD 2025'!A1:AE1</f>
        <v>Krajské normativy v roce 2025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</row>
    <row r="2" spans="1:41" ht="18.75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41" ht="15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41" ht="15.75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41" s="15" customFormat="1" ht="15" customHeight="1" x14ac:dyDescent="0.25">
      <c r="A5" s="66"/>
      <c r="B5" s="1" t="s">
        <v>4</v>
      </c>
      <c r="C5" s="2" t="s">
        <v>5</v>
      </c>
      <c r="D5" s="3" t="s">
        <v>6</v>
      </c>
      <c r="E5" s="4" t="s">
        <v>7</v>
      </c>
      <c r="F5" s="5" t="s">
        <v>8</v>
      </c>
      <c r="G5" s="6" t="s">
        <v>9</v>
      </c>
      <c r="H5" s="7" t="s">
        <v>10</v>
      </c>
      <c r="I5" s="8" t="s">
        <v>11</v>
      </c>
      <c r="J5" s="9" t="s">
        <v>12</v>
      </c>
      <c r="K5" s="10" t="s">
        <v>13</v>
      </c>
      <c r="L5" s="11" t="s">
        <v>14</v>
      </c>
      <c r="M5" s="12" t="s">
        <v>15</v>
      </c>
      <c r="N5" s="13" t="s">
        <v>16</v>
      </c>
      <c r="O5" s="14" t="s">
        <v>17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41" s="15" customFormat="1" ht="95.25" customHeight="1" x14ac:dyDescent="0.25">
      <c r="A6" s="66"/>
      <c r="B6" s="32" t="s">
        <v>18</v>
      </c>
      <c r="C6" s="32" t="s">
        <v>19</v>
      </c>
      <c r="D6" s="32" t="s">
        <v>2</v>
      </c>
      <c r="E6" s="32" t="s">
        <v>3</v>
      </c>
      <c r="F6" s="32" t="s">
        <v>20</v>
      </c>
      <c r="G6" s="32" t="s">
        <v>21</v>
      </c>
      <c r="H6" s="32" t="s">
        <v>22</v>
      </c>
      <c r="I6" s="32" t="s">
        <v>60</v>
      </c>
      <c r="J6" s="32" t="s">
        <v>23</v>
      </c>
      <c r="K6" s="32" t="s">
        <v>24</v>
      </c>
      <c r="L6" s="32" t="s">
        <v>25</v>
      </c>
      <c r="M6" s="32" t="s">
        <v>26</v>
      </c>
      <c r="N6" s="32" t="s">
        <v>27</v>
      </c>
      <c r="O6" s="32" t="s">
        <v>61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41" s="15" customFormat="1" ht="47.25" customHeight="1" x14ac:dyDescent="0.25">
      <c r="A7" s="23" t="s">
        <v>40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33"/>
      <c r="O7" s="28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41" x14ac:dyDescent="0.25">
      <c r="A8" s="16" t="s">
        <v>1</v>
      </c>
      <c r="B8" s="39" t="s">
        <v>35</v>
      </c>
      <c r="C8" s="39" t="s">
        <v>35</v>
      </c>
      <c r="D8" s="39" t="s">
        <v>35</v>
      </c>
      <c r="E8" s="39" t="s">
        <v>35</v>
      </c>
      <c r="F8" s="39" t="s">
        <v>35</v>
      </c>
      <c r="G8" s="38">
        <f>SUM(G9:G10)+G13</f>
        <v>2574304.205916333</v>
      </c>
      <c r="H8" s="39" t="s">
        <v>35</v>
      </c>
      <c r="I8" s="39" t="s">
        <v>35</v>
      </c>
      <c r="J8" s="39" t="s">
        <v>35</v>
      </c>
      <c r="K8" s="39" t="s">
        <v>35</v>
      </c>
      <c r="L8" s="38">
        <f>SUM(L9:L10)+L13</f>
        <v>3806025.573681368</v>
      </c>
      <c r="M8" s="39" t="s">
        <v>35</v>
      </c>
      <c r="N8" s="39" t="s">
        <v>35</v>
      </c>
      <c r="O8" s="39" t="s">
        <v>35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</row>
    <row r="9" spans="1:41" x14ac:dyDescent="0.25">
      <c r="A9" s="16" t="s">
        <v>37</v>
      </c>
      <c r="B9" s="36" t="s">
        <v>35</v>
      </c>
      <c r="C9" s="36" t="s">
        <v>35</v>
      </c>
      <c r="D9" s="39" t="s">
        <v>35</v>
      </c>
      <c r="E9" s="39" t="s">
        <v>35</v>
      </c>
      <c r="F9" s="39" t="s">
        <v>35</v>
      </c>
      <c r="G9" s="38">
        <f>G11+G12</f>
        <v>1897881.458394906</v>
      </c>
      <c r="H9" s="39" t="s">
        <v>35</v>
      </c>
      <c r="I9" s="39" t="s">
        <v>35</v>
      </c>
      <c r="J9" s="39" t="s">
        <v>35</v>
      </c>
      <c r="K9" s="39" t="s">
        <v>35</v>
      </c>
      <c r="L9" s="38">
        <f>L11+L12</f>
        <v>2814252.6510989377</v>
      </c>
      <c r="M9" s="39" t="s">
        <v>35</v>
      </c>
      <c r="N9" s="39" t="s">
        <v>35</v>
      </c>
      <c r="O9" s="39" t="s">
        <v>35</v>
      </c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spans="1:41" x14ac:dyDescent="0.25">
      <c r="A10" s="16" t="s">
        <v>0</v>
      </c>
      <c r="B10" s="36" t="s">
        <v>35</v>
      </c>
      <c r="C10" s="36" t="s">
        <v>35</v>
      </c>
      <c r="D10" s="39" t="s">
        <v>35</v>
      </c>
      <c r="E10" s="39" t="s">
        <v>35</v>
      </c>
      <c r="F10" s="39" t="s">
        <v>35</v>
      </c>
      <c r="G10" s="38">
        <f>IFERROR(0.348*G9,"x")</f>
        <v>660462.74752142723</v>
      </c>
      <c r="H10" s="39" t="s">
        <v>35</v>
      </c>
      <c r="I10" s="39" t="s">
        <v>35</v>
      </c>
      <c r="J10" s="39" t="s">
        <v>35</v>
      </c>
      <c r="K10" s="39" t="s">
        <v>35</v>
      </c>
      <c r="L10" s="38">
        <f>IFERROR(0.348*L9,"x")</f>
        <v>979359.9225824303</v>
      </c>
      <c r="M10" s="39" t="s">
        <v>35</v>
      </c>
      <c r="N10" s="39" t="str">
        <f t="shared" ref="N10" si="0">IFERROR(0.358*N9,"x")</f>
        <v>x</v>
      </c>
      <c r="O10" s="39" t="s">
        <v>35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</row>
    <row r="11" spans="1:41" x14ac:dyDescent="0.25">
      <c r="A11" s="16" t="s">
        <v>38</v>
      </c>
      <c r="B11" s="36" t="s">
        <v>35</v>
      </c>
      <c r="C11" s="36" t="s">
        <v>35</v>
      </c>
      <c r="D11" s="39" t="s">
        <v>35</v>
      </c>
      <c r="E11" s="39" t="s">
        <v>35</v>
      </c>
      <c r="F11" s="39" t="s">
        <v>35</v>
      </c>
      <c r="G11" s="38">
        <f t="shared" ref="G11:N11" si="1">IFERROR(12*G15/G14,"x")</f>
        <v>1442967.0329670331</v>
      </c>
      <c r="H11" s="39" t="s">
        <v>35</v>
      </c>
      <c r="I11" s="39" t="s">
        <v>35</v>
      </c>
      <c r="J11" s="39" t="s">
        <v>35</v>
      </c>
      <c r="K11" s="39" t="s">
        <v>35</v>
      </c>
      <c r="L11" s="38">
        <f t="shared" si="1"/>
        <v>1931713.8316113527</v>
      </c>
      <c r="M11" s="39" t="s">
        <v>35</v>
      </c>
      <c r="N11" s="39" t="str">
        <f t="shared" si="1"/>
        <v>x</v>
      </c>
      <c r="O11" s="39" t="s">
        <v>35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41" x14ac:dyDescent="0.25">
      <c r="A12" s="16" t="s">
        <v>39</v>
      </c>
      <c r="B12" s="36" t="s">
        <v>35</v>
      </c>
      <c r="C12" s="36" t="s">
        <v>35</v>
      </c>
      <c r="D12" s="39" t="s">
        <v>35</v>
      </c>
      <c r="E12" s="39" t="s">
        <v>35</v>
      </c>
      <c r="F12" s="39" t="s">
        <v>35</v>
      </c>
      <c r="G12" s="38">
        <f t="shared" ref="G12:N12" si="2">IFERROR(12*G17/G16,"x")</f>
        <v>454914.42542787286</v>
      </c>
      <c r="H12" s="39" t="s">
        <v>35</v>
      </c>
      <c r="I12" s="39" t="s">
        <v>35</v>
      </c>
      <c r="J12" s="39" t="s">
        <v>35</v>
      </c>
      <c r="K12" s="39" t="s">
        <v>35</v>
      </c>
      <c r="L12" s="38">
        <f t="shared" si="2"/>
        <v>882538.81948758522</v>
      </c>
      <c r="M12" s="39" t="s">
        <v>35</v>
      </c>
      <c r="N12" s="39" t="str">
        <f t="shared" si="2"/>
        <v>x</v>
      </c>
      <c r="O12" s="39" t="s">
        <v>35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</row>
    <row r="13" spans="1:41" x14ac:dyDescent="0.25">
      <c r="A13" s="16" t="s">
        <v>28</v>
      </c>
      <c r="B13" s="39" t="s">
        <v>35</v>
      </c>
      <c r="C13" s="39" t="s">
        <v>35</v>
      </c>
      <c r="D13" s="39" t="s">
        <v>35</v>
      </c>
      <c r="E13" s="39" t="s">
        <v>35</v>
      </c>
      <c r="F13" s="39" t="s">
        <v>35</v>
      </c>
      <c r="G13" s="38">
        <v>15959.999999999998</v>
      </c>
      <c r="H13" s="39" t="s">
        <v>35</v>
      </c>
      <c r="I13" s="39" t="s">
        <v>35</v>
      </c>
      <c r="J13" s="39" t="s">
        <v>35</v>
      </c>
      <c r="K13" s="39" t="s">
        <v>35</v>
      </c>
      <c r="L13" s="38">
        <v>12413</v>
      </c>
      <c r="M13" s="39" t="s">
        <v>35</v>
      </c>
      <c r="N13" s="39" t="s">
        <v>35</v>
      </c>
      <c r="O13" s="39" t="s">
        <v>35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</row>
    <row r="14" spans="1:41" s="18" customFormat="1" ht="15" customHeight="1" x14ac:dyDescent="0.25">
      <c r="A14" s="16" t="s">
        <v>31</v>
      </c>
      <c r="B14" s="39" t="s">
        <v>35</v>
      </c>
      <c r="C14" s="39" t="s">
        <v>35</v>
      </c>
      <c r="D14" s="39" t="s">
        <v>35</v>
      </c>
      <c r="E14" s="39" t="s">
        <v>35</v>
      </c>
      <c r="F14" s="39" t="s">
        <v>35</v>
      </c>
      <c r="G14" s="37">
        <v>0.36399999999999999</v>
      </c>
      <c r="H14" s="39" t="s">
        <v>35</v>
      </c>
      <c r="I14" s="39" t="s">
        <v>35</v>
      </c>
      <c r="J14" s="39" t="s">
        <v>35</v>
      </c>
      <c r="K14" s="39" t="s">
        <v>35</v>
      </c>
      <c r="L14" s="37">
        <v>0.28999999999999998</v>
      </c>
      <c r="M14" s="39" t="s">
        <v>35</v>
      </c>
      <c r="N14" s="54" t="s">
        <v>35</v>
      </c>
      <c r="O14" s="39" t="s">
        <v>35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</row>
    <row r="15" spans="1:41" x14ac:dyDescent="0.25">
      <c r="A15" s="16" t="s">
        <v>32</v>
      </c>
      <c r="B15" s="39" t="s">
        <v>35</v>
      </c>
      <c r="C15" s="39" t="s">
        <v>35</v>
      </c>
      <c r="D15" s="39" t="s">
        <v>35</v>
      </c>
      <c r="E15" s="39" t="s">
        <v>35</v>
      </c>
      <c r="F15" s="39" t="s">
        <v>35</v>
      </c>
      <c r="G15" s="38">
        <v>43770</v>
      </c>
      <c r="H15" s="39" t="s">
        <v>35</v>
      </c>
      <c r="I15" s="39" t="s">
        <v>35</v>
      </c>
      <c r="J15" s="39" t="s">
        <v>35</v>
      </c>
      <c r="K15" s="39" t="s">
        <v>35</v>
      </c>
      <c r="L15" s="38">
        <v>46683.084263941018</v>
      </c>
      <c r="M15" s="39" t="s">
        <v>35</v>
      </c>
      <c r="N15" s="39" t="s">
        <v>35</v>
      </c>
      <c r="O15" s="39" t="s">
        <v>35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</row>
    <row r="16" spans="1:41" x14ac:dyDescent="0.25">
      <c r="A16" s="16" t="s">
        <v>33</v>
      </c>
      <c r="B16" s="39" t="s">
        <v>35</v>
      </c>
      <c r="C16" s="39" t="s">
        <v>35</v>
      </c>
      <c r="D16" s="39" t="s">
        <v>35</v>
      </c>
      <c r="E16" s="39" t="s">
        <v>35</v>
      </c>
      <c r="F16" s="39" t="s">
        <v>35</v>
      </c>
      <c r="G16" s="37">
        <v>0.81799999999999995</v>
      </c>
      <c r="H16" s="39" t="s">
        <v>35</v>
      </c>
      <c r="I16" s="39" t="s">
        <v>35</v>
      </c>
      <c r="J16" s="39" t="s">
        <v>35</v>
      </c>
      <c r="K16" s="39" t="s">
        <v>35</v>
      </c>
      <c r="L16" s="37">
        <v>0.43</v>
      </c>
      <c r="M16" s="39" t="s">
        <v>35</v>
      </c>
      <c r="N16" s="54" t="s">
        <v>35</v>
      </c>
      <c r="O16" s="39" t="s">
        <v>35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</row>
    <row r="17" spans="1:41" x14ac:dyDescent="0.25">
      <c r="A17" s="16" t="s">
        <v>34</v>
      </c>
      <c r="B17" s="39" t="s">
        <v>35</v>
      </c>
      <c r="C17" s="39" t="s">
        <v>35</v>
      </c>
      <c r="D17" s="39" t="s">
        <v>35</v>
      </c>
      <c r="E17" s="39" t="s">
        <v>35</v>
      </c>
      <c r="F17" s="39" t="s">
        <v>35</v>
      </c>
      <c r="G17" s="38">
        <v>31010</v>
      </c>
      <c r="H17" s="39" t="s">
        <v>35</v>
      </c>
      <c r="I17" s="39" t="s">
        <v>35</v>
      </c>
      <c r="J17" s="39" t="s">
        <v>35</v>
      </c>
      <c r="K17" s="39" t="s">
        <v>35</v>
      </c>
      <c r="L17" s="38">
        <v>31624.30769830514</v>
      </c>
      <c r="M17" s="39" t="s">
        <v>35</v>
      </c>
      <c r="N17" s="39" t="s">
        <v>35</v>
      </c>
      <c r="O17" s="39" t="s">
        <v>35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</row>
    <row r="18" spans="1:41" ht="33.75" x14ac:dyDescent="0.25">
      <c r="A18" s="63" t="s">
        <v>47</v>
      </c>
      <c r="B18" s="19"/>
      <c r="C18" s="19"/>
      <c r="D18" s="19"/>
      <c r="E18" s="19"/>
      <c r="F18" s="19"/>
      <c r="G18" s="52">
        <v>1</v>
      </c>
      <c r="H18" s="20"/>
      <c r="I18" s="19"/>
      <c r="J18" s="19"/>
      <c r="K18" s="19"/>
      <c r="L18" s="52">
        <v>1</v>
      </c>
      <c r="M18" s="19"/>
      <c r="N18" s="19"/>
      <c r="O18" s="20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</row>
    <row r="20" spans="1:41" x14ac:dyDescent="0.25">
      <c r="N20" s="29"/>
    </row>
    <row r="21" spans="1:41" x14ac:dyDescent="0.25">
      <c r="N21" s="29"/>
    </row>
    <row r="22" spans="1:41" x14ac:dyDescent="0.25">
      <c r="N22" s="29"/>
    </row>
    <row r="23" spans="1:41" x14ac:dyDescent="0.25">
      <c r="N23" s="29"/>
    </row>
    <row r="24" spans="1:41" x14ac:dyDescent="0.25">
      <c r="N24" s="29"/>
    </row>
    <row r="25" spans="1:41" x14ac:dyDescent="0.25">
      <c r="N25" s="30"/>
    </row>
    <row r="26" spans="1:41" x14ac:dyDescent="0.25">
      <c r="N26" s="29"/>
    </row>
    <row r="27" spans="1:41" x14ac:dyDescent="0.25">
      <c r="N27" s="30"/>
    </row>
    <row r="28" spans="1:41" x14ac:dyDescent="0.25">
      <c r="N28" s="29"/>
    </row>
  </sheetData>
  <mergeCells count="3">
    <mergeCell ref="A1:O1"/>
    <mergeCell ref="A5:A6"/>
    <mergeCell ref="A2:O2"/>
  </mergeCells>
  <printOptions horizontalCentered="1"/>
  <pageMargins left="0.39370078740157483" right="0.39370078740157483" top="0.55118110236220474" bottom="0.55118110236220474" header="0.31496062992125984" footer="0.31496062992125984"/>
  <pageSetup paperSize="9" scale="97" fitToHeight="0" orientation="landscape" r:id="rId1"/>
  <headerFooter>
    <oddHeader>&amp;LČ.j.: MSMT-21301/2025-1&amp;RPříloha č. 8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titul</vt:lpstr>
      <vt:lpstr>DD 2025</vt:lpstr>
      <vt:lpstr>DD se školou 2025</vt:lpstr>
      <vt:lpstr>'DD 2025'!Názvy_tisku</vt:lpstr>
      <vt:lpstr>'DD se školou 2025'!Názvy_tisku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2025-09-10T11:15:04Z</cp:lastPrinted>
  <dcterms:created xsi:type="dcterms:W3CDTF">2013-04-19T07:05:39Z</dcterms:created>
  <dcterms:modified xsi:type="dcterms:W3CDTF">2025-09-10T11:15:37Z</dcterms:modified>
</cp:coreProperties>
</file>