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B55FC224-42B5-4B62-8246-6DE3C776C18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6" r:id="rId1"/>
    <sheet name="2025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5" l="1"/>
  <c r="G27" i="5"/>
  <c r="G25" i="5"/>
  <c r="H27" i="5"/>
  <c r="H25" i="5"/>
  <c r="O27" i="5"/>
  <c r="O25" i="5"/>
  <c r="N25" i="5"/>
  <c r="M27" i="5" l="1"/>
  <c r="M25" i="5"/>
  <c r="L27" i="5"/>
  <c r="K27" i="5" l="1"/>
  <c r="K25" i="5"/>
  <c r="J27" i="5"/>
  <c r="D26" i="5" l="1"/>
  <c r="D25" i="5"/>
  <c r="D24" i="5"/>
  <c r="I27" i="5" l="1"/>
  <c r="N27" i="5"/>
  <c r="C27" i="5"/>
  <c r="E27" i="5"/>
  <c r="B27" i="5"/>
  <c r="I25" i="5"/>
  <c r="J25" i="5"/>
  <c r="L25" i="5"/>
  <c r="E25" i="5"/>
  <c r="C25" i="5"/>
  <c r="B25" i="5"/>
  <c r="C22" i="5" l="1"/>
  <c r="C21" i="5"/>
  <c r="O22" i="5"/>
  <c r="N22" i="5"/>
  <c r="M22" i="5"/>
  <c r="L22" i="5"/>
  <c r="K22" i="5"/>
  <c r="J22" i="5"/>
  <c r="I22" i="5"/>
  <c r="H22" i="5"/>
  <c r="G22" i="5"/>
  <c r="F22" i="5"/>
  <c r="E22" i="5"/>
  <c r="D22" i="5"/>
  <c r="B22" i="5"/>
  <c r="O21" i="5"/>
  <c r="N21" i="5"/>
  <c r="M21" i="5"/>
  <c r="L21" i="5"/>
  <c r="K21" i="5"/>
  <c r="J21" i="5"/>
  <c r="I21" i="5"/>
  <c r="H21" i="5"/>
  <c r="G21" i="5"/>
  <c r="F21" i="5"/>
  <c r="E21" i="5"/>
  <c r="D21" i="5"/>
  <c r="B21" i="5"/>
  <c r="D10" i="5"/>
  <c r="E10" i="5"/>
  <c r="F10" i="5"/>
  <c r="G10" i="5"/>
  <c r="H10" i="5"/>
  <c r="I10" i="5"/>
  <c r="J10" i="5"/>
  <c r="K10" i="5"/>
  <c r="L10" i="5"/>
  <c r="M10" i="5"/>
  <c r="N10" i="5"/>
  <c r="O10" i="5"/>
  <c r="C10" i="5"/>
  <c r="B10" i="5"/>
  <c r="C9" i="5"/>
  <c r="D9" i="5"/>
  <c r="E9" i="5"/>
  <c r="F9" i="5"/>
  <c r="G9" i="5"/>
  <c r="H9" i="5"/>
  <c r="I9" i="5"/>
  <c r="J9" i="5"/>
  <c r="K9" i="5"/>
  <c r="L9" i="5"/>
  <c r="M9" i="5"/>
  <c r="N9" i="5"/>
  <c r="O9" i="5"/>
  <c r="B9" i="5"/>
  <c r="B7" i="5" l="1"/>
  <c r="B8" i="5" s="1"/>
  <c r="P21" i="5" l="1"/>
  <c r="P22" i="5"/>
  <c r="P9" i="5"/>
  <c r="P10" i="5"/>
  <c r="P27" i="5"/>
  <c r="P26" i="5"/>
  <c r="P25" i="5"/>
  <c r="P24" i="5"/>
  <c r="P23" i="5"/>
  <c r="O19" i="5"/>
  <c r="O20" i="5" s="1"/>
  <c r="N19" i="5"/>
  <c r="N20" i="5" s="1"/>
  <c r="M19" i="5"/>
  <c r="M20" i="5" s="1"/>
  <c r="L19" i="5"/>
  <c r="L20" i="5" s="1"/>
  <c r="K19" i="5"/>
  <c r="K20" i="5" s="1"/>
  <c r="J19" i="5"/>
  <c r="J20" i="5" s="1"/>
  <c r="I19" i="5"/>
  <c r="I20" i="5" s="1"/>
  <c r="H19" i="5"/>
  <c r="H20" i="5" s="1"/>
  <c r="G19" i="5"/>
  <c r="G20" i="5" s="1"/>
  <c r="E19" i="5"/>
  <c r="E20" i="5" s="1"/>
  <c r="D19" i="5"/>
  <c r="D20" i="5" s="1"/>
  <c r="C19" i="5"/>
  <c r="C20" i="5" s="1"/>
  <c r="B19" i="5"/>
  <c r="B20" i="5" s="1"/>
  <c r="P15" i="5"/>
  <c r="P14" i="5"/>
  <c r="P13" i="5"/>
  <c r="P12" i="5"/>
  <c r="P11" i="5"/>
  <c r="B6" i="5"/>
  <c r="O7" i="5"/>
  <c r="O8" i="5" s="1"/>
  <c r="N7" i="5"/>
  <c r="N8" i="5" s="1"/>
  <c r="M7" i="5"/>
  <c r="M8" i="5" s="1"/>
  <c r="L7" i="5"/>
  <c r="L8" i="5" s="1"/>
  <c r="K7" i="5"/>
  <c r="K8" i="5" s="1"/>
  <c r="J7" i="5"/>
  <c r="J8" i="5" s="1"/>
  <c r="I7" i="5"/>
  <c r="I8" i="5" s="1"/>
  <c r="H7" i="5"/>
  <c r="H8" i="5" s="1"/>
  <c r="G7" i="5"/>
  <c r="G8" i="5" s="1"/>
  <c r="E7" i="5"/>
  <c r="E8" i="5" s="1"/>
  <c r="D7" i="5"/>
  <c r="D8" i="5" s="1"/>
  <c r="C7" i="5"/>
  <c r="C8" i="5" s="1"/>
  <c r="P20" i="5" l="1"/>
  <c r="O6" i="5"/>
  <c r="N6" i="5"/>
  <c r="M6" i="5"/>
  <c r="L6" i="5"/>
  <c r="K6" i="5"/>
  <c r="K18" i="5"/>
  <c r="O18" i="5"/>
  <c r="M18" i="5"/>
  <c r="L18" i="5"/>
  <c r="N18" i="5"/>
  <c r="J18" i="5"/>
  <c r="J6" i="5"/>
  <c r="I18" i="5"/>
  <c r="I6" i="5"/>
  <c r="H18" i="5"/>
  <c r="P7" i="5"/>
  <c r="G18" i="5"/>
  <c r="G6" i="5"/>
  <c r="E18" i="5"/>
  <c r="E6" i="5"/>
  <c r="D18" i="5"/>
  <c r="D6" i="5"/>
  <c r="B18" i="5"/>
  <c r="C18" i="5"/>
  <c r="C6" i="5"/>
  <c r="H6" i="5"/>
  <c r="P19" i="5"/>
  <c r="P8" i="5" l="1"/>
  <c r="P6" i="5"/>
  <c r="P18" i="5"/>
</calcChain>
</file>

<file path=xl/sharedStrings.xml><?xml version="1.0" encoding="utf-8"?>
<sst xmlns="http://schemas.openxmlformats.org/spreadsheetml/2006/main" count="74" uniqueCount="49">
  <si>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</si>
  <si>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</si>
  <si>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</si>
  <si>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</si>
  <si>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</si>
  <si>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</si>
  <si>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</si>
  <si>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</si>
  <si>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</si>
  <si>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</si>
  <si>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</si>
  <si>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</si>
  <si>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</si>
  <si>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</si>
  <si>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</si>
  <si>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</si>
  <si>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</si>
  <si>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</si>
  <si>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</si>
  <si>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</si>
  <si>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</si>
  <si>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</si>
  <si>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</si>
  <si>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</si>
  <si>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</si>
  <si>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</si>
  <si>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</si>
  <si>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</si>
  <si>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Průměr ČR</t>
  </si>
  <si>
    <t>ONIV celkem</t>
  </si>
  <si>
    <t>Np</t>
  </si>
  <si>
    <t>Pp</t>
  </si>
  <si>
    <t>No</t>
  </si>
  <si>
    <t>Po</t>
  </si>
  <si>
    <t>x</t>
  </si>
  <si>
    <t>Internáty, ubytovaní žáci v ZŠ spec., v třídě přípr. st. ZŠ spec., v ZŠ samost. zříz. dle § 16 odst. 9 šk. z. - těžké zdravot. postiž. (v Kč/ubyt.)</t>
  </si>
  <si>
    <t>Internáty, ubytovaní žáci v ZŠ samost. zříz. dle § 16 odst. 9 šk. z. - jiné než těžké zdravot. postiž. (v Kč/ubyt.)</t>
  </si>
  <si>
    <t>MPP bez odv.</t>
  </si>
  <si>
    <t>MPN bez odv.</t>
  </si>
  <si>
    <t>MP bez odv.</t>
  </si>
  <si>
    <t>Porovnání krajských normativů mzdových prostředků a ostatních neinvestičních výdajů</t>
  </si>
  <si>
    <t>Ubytovaní žáci internátů</t>
  </si>
  <si>
    <t>INTERNÁTY</t>
  </si>
  <si>
    <t>Příloha č. 9</t>
  </si>
  <si>
    <t>stanovených jednotlivými krajskými úřady pro krajské a obecní školství v roce 2025</t>
  </si>
  <si>
    <t>Krajské normativy v roce 2025</t>
  </si>
  <si>
    <t>Č.j.: MSMT-21301/2025-1</t>
  </si>
  <si>
    <t>Královéhradecký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</si>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</sst>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3" fillId="0" borderId="0"/>
    <xf numFmtId="0" fontId="10" fillId="0" borderId="0"/>
  </cellStyleXfs>
  <cellXfs count="4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 vertical="center" textRotation="90" wrapText="1"/>
    </xf>
    <xf numFmtId="3" fontId="1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 vertical="center" textRotation="90" wrapText="1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6" fillId="16" borderId="1" xfId="0" applyFont="1" applyFill="1" applyBorder="1" applyAlignment="1">
      <alignment horizontal="left" vertical="center"/>
    </xf>
  </cellXfs>
  <cellStyles count="4">
    <cellStyle name="Normální" xfId="0" builtinId="0"/>
    <cellStyle name="Normální 2" xfId="1" xr:uid="{00C8C3E7-11AB-48BB-93A1-E8C999852787}"/>
    <cellStyle name="Normální 3" xfId="2" xr:uid="{8CAE6C6D-506E-4534-9902-13EC0781E4FF}"/>
    <cellStyle name="Normální 4" xfId="3" xr:uid="{68F8E17B-A7AF-4AEE-82EB-2B700ED58E7B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>
                <a:solidFill>
                  <a:sysClr val="windowText" lastClr="000000"/>
                </a:solidFill>
              </a:rPr>
              <a:t>Krajské normativy mzdových prostředků v roce 2025</a:t>
            </a:r>
            <a:br>
              <a:rPr lang="cs-CZ" b="1">
                <a:solidFill>
                  <a:sysClr val="windowText" lastClr="000000"/>
                </a:solidFill>
              </a:rPr>
            </a:br>
            <a:r>
              <a:rPr lang="cs-CZ" b="1">
                <a:solidFill>
                  <a:sysClr val="windowText" lastClr="000000"/>
                </a:solidFill>
              </a:rPr>
              <a:t>Internáty, ubytovaní žáci v ZŠ spec., v třídě přípr. st. ZŠ spec., v ZŠ samost. zříz. dle § 16 odst. 9 šk. zákona </a:t>
            </a:r>
            <a:br>
              <a:rPr lang="cs-CZ" b="1">
                <a:solidFill>
                  <a:sysClr val="windowText" lastClr="000000"/>
                </a:solidFill>
              </a:rPr>
            </a:br>
            <a:r>
              <a:rPr lang="cs-CZ" b="1">
                <a:solidFill>
                  <a:sysClr val="windowText" lastClr="000000"/>
                </a:solidFill>
              </a:rPr>
              <a:t>těžké zdravot. postiž. (v Kč/ubytovaného)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'2025'!$B$7:$O$7</c:f>
              <c:numCache>
                <c:formatCode>#,##0</c:formatCode>
                <c:ptCount val="14"/>
                <c:pt idx="0">
                  <c:v>143711.38303568616</c:v>
                </c:pt>
                <c:pt idx="1">
                  <c:v>177794.50603318249</c:v>
                </c:pt>
                <c:pt idx="2">
                  <c:v>117593.88888888888</c:v>
                </c:pt>
                <c:pt idx="3">
                  <c:v>227799.87878787878</c:v>
                </c:pt>
                <c:pt idx="4">
                  <c:v>0</c:v>
                </c:pt>
                <c:pt idx="5">
                  <c:v>119810.28571428572</c:v>
                </c:pt>
                <c:pt idx="6">
                  <c:v>117429.24858339492</c:v>
                </c:pt>
                <c:pt idx="7">
                  <c:v>116368.003870332</c:v>
                </c:pt>
                <c:pt idx="8">
                  <c:v>136481.07826086957</c:v>
                </c:pt>
                <c:pt idx="9">
                  <c:v>139813.47395064333</c:v>
                </c:pt>
                <c:pt idx="10">
                  <c:v>194887.79369627507</c:v>
                </c:pt>
                <c:pt idx="11">
                  <c:v>114114.71607399372</c:v>
                </c:pt>
                <c:pt idx="12">
                  <c:v>183122.70412642669</c:v>
                </c:pt>
                <c:pt idx="13">
                  <c:v>161235.51609322976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1-45C7-AC05-83C5BE53D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873280"/>
        <c:axId val="224872888"/>
      </c:barChart>
      <c:catAx>
        <c:axId val="224873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4872888"/>
        <c:crosses val="autoZero"/>
        <c:auto val="1"/>
        <c:lblAlgn val="ctr"/>
        <c:lblOffset val="100"/>
        <c:noMultiLvlLbl val="0"/>
      </c:catAx>
      <c:valAx>
        <c:axId val="224872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 MP v Kč/ubytovaného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48732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Krajské normativy mzdových prostředků v roce 2025</a:t>
            </a:r>
            <a:b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</a:b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Internáty, ubytovaní žáci v ZŠ samost. zříz. dle § 16 odst. 9 šk. zákona </a:t>
            </a:r>
            <a:b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</a:b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jiné než těžké zdravot. postiž. (v Kč/ubytovaného)</a:t>
            </a:r>
            <a:endParaRPr lang="cs-CZ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7041311888994007"/>
          <c:y val="2.29226361031518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'2025'!$B$19:$O$19</c:f>
              <c:numCache>
                <c:formatCode>#,##0</c:formatCode>
                <c:ptCount val="14"/>
                <c:pt idx="0">
                  <c:v>129543.98907860296</c:v>
                </c:pt>
                <c:pt idx="1">
                  <c:v>114578.72876918463</c:v>
                </c:pt>
                <c:pt idx="2">
                  <c:v>117593.88888888888</c:v>
                </c:pt>
                <c:pt idx="3">
                  <c:v>174487.26446280992</c:v>
                </c:pt>
                <c:pt idx="4">
                  <c:v>0</c:v>
                </c:pt>
                <c:pt idx="5">
                  <c:v>87810.737542744871</c:v>
                </c:pt>
                <c:pt idx="6">
                  <c:v>66895.540069686424</c:v>
                </c:pt>
                <c:pt idx="7">
                  <c:v>93536.759782868292</c:v>
                </c:pt>
                <c:pt idx="8">
                  <c:v>99377.600000000006</c:v>
                </c:pt>
                <c:pt idx="9">
                  <c:v>90478.696124592534</c:v>
                </c:pt>
                <c:pt idx="10">
                  <c:v>58306.727272727272</c:v>
                </c:pt>
                <c:pt idx="11">
                  <c:v>110201.92666857794</c:v>
                </c:pt>
                <c:pt idx="12">
                  <c:v>87496.187372143831</c:v>
                </c:pt>
                <c:pt idx="13">
                  <c:v>101742.44375920379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A-477D-A734-2F80BC725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9888664"/>
        <c:axId val="279891016"/>
      </c:barChart>
      <c:catAx>
        <c:axId val="279888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9891016"/>
        <c:crosses val="autoZero"/>
        <c:auto val="1"/>
        <c:lblAlgn val="ctr"/>
        <c:lblOffset val="100"/>
        <c:noMultiLvlLbl val="0"/>
      </c:catAx>
      <c:valAx>
        <c:axId val="279891016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 MP v Kč/ubytovaného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9888664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38100</xdr:rowOff>
    </xdr:from>
    <xdr:to>
      <xdr:col>15</xdr:col>
      <xdr:colOff>857249</xdr:colOff>
      <xdr:row>55</xdr:row>
      <xdr:rowOff>161926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5BA200A-85EA-4E22-A661-2FE5339F4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9525</xdr:rowOff>
    </xdr:from>
    <xdr:to>
      <xdr:col>15</xdr:col>
      <xdr:colOff>857250</xdr:colOff>
      <xdr:row>75</xdr:row>
      <xdr:rowOff>142874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ADC12E6-0FD3-4EB2-9D6F-062AA85B4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3212-8FA0-43CA-921B-ABEE4D4B69D9}">
  <sheetPr>
    <tabColor theme="8" tint="-0.249977111117893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30" customWidth="1"/>
  </cols>
  <sheetData>
    <row r="2" spans="1:1" x14ac:dyDescent="0.25">
      <c r="A2" s="39" t="s">
        <v>46</v>
      </c>
    </row>
    <row r="15" spans="1:1" ht="36" x14ac:dyDescent="0.55000000000000004">
      <c r="A15" s="27" t="s">
        <v>42</v>
      </c>
    </row>
    <row r="19" spans="1:1" ht="18.75" x14ac:dyDescent="0.3">
      <c r="A19" s="28" t="s">
        <v>41</v>
      </c>
    </row>
    <row r="21" spans="1:1" ht="18.75" x14ac:dyDescent="0.3">
      <c r="A21" s="28" t="s">
        <v>43</v>
      </c>
    </row>
    <row r="46" spans="1:1" x14ac:dyDescent="0.25">
      <c r="A46" s="29" t="s">
        <v>40</v>
      </c>
    </row>
    <row r="47" spans="1:1" x14ac:dyDescent="0.25">
      <c r="A47" s="30" t="s">
        <v>44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EAFE-EBFD-46B6-83DD-D25D747E76C0}">
  <sheetPr>
    <tabColor theme="8" tint="0.59999389629810485"/>
    <pageSetUpPr fitToPage="1"/>
  </sheetPr>
  <dimension ref="A1:AQ29"/>
  <sheetViews>
    <sheetView topLeftCell="A6" zoomScaleNormal="100" workbookViewId="0">
      <selection activeCell="I4" sqref="I4"/>
    </sheetView>
  </sheetViews>
  <sheetFormatPr defaultRowHeight="15" x14ac:dyDescent="0.25"/>
  <cols>
    <col min="1" max="1" width="13" style="17" customWidth="1"/>
    <col min="2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4" width="8.5703125" style="17" customWidth="1"/>
    <col min="15" max="15" width="9" style="17" customWidth="1"/>
    <col min="16" max="16" width="14.85546875" style="17" customWidth="1"/>
    <col min="17" max="19" width="9.140625" style="17"/>
    <col min="20" max="20" width="7.7109375" style="17" customWidth="1"/>
    <col min="21" max="22" width="6.42578125" style="17" bestFit="1" customWidth="1"/>
    <col min="23" max="23" width="11.85546875" style="17" bestFit="1" customWidth="1"/>
    <col min="24" max="24" width="6.42578125" style="17" bestFit="1" customWidth="1"/>
    <col min="25" max="25" width="12" style="17" bestFit="1" customWidth="1"/>
    <col min="26" max="34" width="6" style="17" customWidth="1"/>
    <col min="35" max="16384" width="9.140625" style="17"/>
  </cols>
  <sheetData>
    <row r="1" spans="1:43" ht="18.75" x14ac:dyDescent="0.25">
      <c r="A1" s="40" t="s">
        <v>45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43" ht="15.7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43" s="15" customFormat="1" ht="15" customHeight="1" x14ac:dyDescent="0.25">
      <c r="A3" s="41"/>
      <c r="B3" s="1" t="s">
        <v>4</v>
      </c>
      <c r="C3" s="2" t="s">
        <v>5</v>
      </c>
      <c r="D3" s="3" t="s">
        <v>6</v>
      </c>
      <c r="E3" s="4" t="s">
        <v>7</v>
      </c>
      <c r="F3" s="5" t="s">
        <v>8</v>
      </c>
      <c r="G3" s="6" t="s">
        <v>9</v>
      </c>
      <c r="H3" s="7" t="s">
        <v>10</v>
      </c>
      <c r="I3" s="8" t="s">
        <v>11</v>
      </c>
      <c r="J3" s="9" t="s">
        <v>12</v>
      </c>
      <c r="K3" s="10" t="s">
        <v>13</v>
      </c>
      <c r="L3" s="11" t="s">
        <v>14</v>
      </c>
      <c r="M3" s="12" t="s">
        <v>15</v>
      </c>
      <c r="N3" s="13" t="s">
        <v>16</v>
      </c>
      <c r="O3" s="14" t="s">
        <v>17</v>
      </c>
      <c r="P3" s="42" t="s">
        <v>28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43" s="15" customFormat="1" ht="94.5" customHeight="1" x14ac:dyDescent="0.25">
      <c r="A4" s="41"/>
      <c r="B4" s="31" t="s">
        <v>18</v>
      </c>
      <c r="C4" s="31" t="s">
        <v>19</v>
      </c>
      <c r="D4" s="31" t="s">
        <v>2</v>
      </c>
      <c r="E4" s="31" t="s">
        <v>3</v>
      </c>
      <c r="F4" s="31" t="s">
        <v>20</v>
      </c>
      <c r="G4" s="31" t="s">
        <v>21</v>
      </c>
      <c r="H4" s="31" t="s">
        <v>22</v>
      </c>
      <c r="I4" s="31" t="s">
        <v>47</v>
      </c>
      <c r="J4" s="31" t="s">
        <v>23</v>
      </c>
      <c r="K4" s="31" t="s">
        <v>24</v>
      </c>
      <c r="L4" s="31" t="s">
        <v>25</v>
      </c>
      <c r="M4" s="31" t="s">
        <v>26</v>
      </c>
      <c r="N4" s="31" t="s">
        <v>27</v>
      </c>
      <c r="O4" s="31" t="s">
        <v>48</v>
      </c>
      <c r="P4" s="42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24"/>
      <c r="AH4" s="24"/>
      <c r="AI4" s="24"/>
    </row>
    <row r="5" spans="1:43" ht="18.75" x14ac:dyDescent="0.25">
      <c r="A5" s="43" t="s">
        <v>35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43" x14ac:dyDescent="0.25">
      <c r="A6" s="16" t="s">
        <v>1</v>
      </c>
      <c r="B6" s="19">
        <f>SUM(B7:B8)+B11</f>
        <v>194575.94433210493</v>
      </c>
      <c r="C6" s="19">
        <f t="shared" ref="C6:O6" si="0">SUM(C7:C8)+C11</f>
        <v>240313.99413273</v>
      </c>
      <c r="D6" s="19">
        <f t="shared" si="0"/>
        <v>159136.56222222222</v>
      </c>
      <c r="E6" s="19">
        <f t="shared" si="0"/>
        <v>307764.23660606059</v>
      </c>
      <c r="F6" s="26" t="s">
        <v>34</v>
      </c>
      <c r="G6" s="19">
        <f t="shared" si="0"/>
        <v>161904.26514285716</v>
      </c>
      <c r="H6" s="19">
        <f t="shared" si="0"/>
        <v>159224.62709041635</v>
      </c>
      <c r="I6" s="19">
        <f t="shared" si="0"/>
        <v>157755.06921720755</v>
      </c>
      <c r="J6" s="19">
        <f t="shared" si="0"/>
        <v>184906.49349565219</v>
      </c>
      <c r="K6" s="19">
        <f t="shared" si="0"/>
        <v>189086.5628854672</v>
      </c>
      <c r="L6" s="19">
        <f t="shared" si="0"/>
        <v>263608.74590257881</v>
      </c>
      <c r="M6" s="19">
        <f t="shared" si="0"/>
        <v>154726.63726774353</v>
      </c>
      <c r="N6" s="19">
        <f t="shared" si="0"/>
        <v>247378.40516242318</v>
      </c>
      <c r="O6" s="19">
        <f t="shared" si="0"/>
        <v>217815.47569367371</v>
      </c>
      <c r="P6" s="19">
        <f t="shared" ref="P6" si="1">SUMIF(B6:O6,"&gt;0")/COUNTIF(B6:O6,"&gt;0")</f>
        <v>202938.2322423952</v>
      </c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x14ac:dyDescent="0.25">
      <c r="A7" s="16" t="s">
        <v>39</v>
      </c>
      <c r="B7" s="19">
        <f>(12*B13/B12)+(12*B15/B14)</f>
        <v>143711.38303568616</v>
      </c>
      <c r="C7" s="19">
        <f t="shared" ref="C7:O7" si="2">(12*C13/C12)+(12*C15/C14)</f>
        <v>177794.50603318249</v>
      </c>
      <c r="D7" s="19">
        <f t="shared" si="2"/>
        <v>117593.88888888888</v>
      </c>
      <c r="E7" s="19">
        <f t="shared" si="2"/>
        <v>227799.87878787878</v>
      </c>
      <c r="F7" s="26" t="s">
        <v>34</v>
      </c>
      <c r="G7" s="19">
        <f t="shared" si="2"/>
        <v>119810.28571428572</v>
      </c>
      <c r="H7" s="19">
        <f t="shared" si="2"/>
        <v>117429.24858339492</v>
      </c>
      <c r="I7" s="19">
        <f t="shared" si="2"/>
        <v>116368.003870332</v>
      </c>
      <c r="J7" s="19">
        <f t="shared" si="2"/>
        <v>136481.07826086957</v>
      </c>
      <c r="K7" s="19">
        <f>(12*K13/K12)+(12*K15/K14)</f>
        <v>139813.47395064333</v>
      </c>
      <c r="L7" s="19">
        <f t="shared" si="2"/>
        <v>194887.79369627507</v>
      </c>
      <c r="M7" s="19">
        <f t="shared" si="2"/>
        <v>114114.71607399372</v>
      </c>
      <c r="N7" s="19">
        <f t="shared" si="2"/>
        <v>183122.70412642669</v>
      </c>
      <c r="O7" s="19">
        <f t="shared" si="2"/>
        <v>161235.51609322976</v>
      </c>
      <c r="P7" s="20">
        <f>SUMIF(B7:O7,"&gt;0")/COUNTIF(B7:O7,"&gt;0")</f>
        <v>150012.4982396221</v>
      </c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spans="1:43" x14ac:dyDescent="0.25">
      <c r="A8" s="16" t="s">
        <v>0</v>
      </c>
      <c r="B8" s="19">
        <f>0.348*B7</f>
        <v>50011.561296418782</v>
      </c>
      <c r="C8" s="19">
        <f>0.348*C7</f>
        <v>61872.488099547503</v>
      </c>
      <c r="D8" s="19">
        <f>0.348*D7</f>
        <v>40922.673333333325</v>
      </c>
      <c r="E8" s="19">
        <f>0.348*E7</f>
        <v>79274.357818181816</v>
      </c>
      <c r="F8" s="26" t="s">
        <v>34</v>
      </c>
      <c r="G8" s="19">
        <f t="shared" ref="G8:O8" si="3">0.348*G7</f>
        <v>41693.979428571431</v>
      </c>
      <c r="H8" s="19">
        <f t="shared" si="3"/>
        <v>40865.378507021429</v>
      </c>
      <c r="I8" s="19">
        <f t="shared" si="3"/>
        <v>40496.065346875534</v>
      </c>
      <c r="J8" s="19">
        <f t="shared" si="3"/>
        <v>47495.415234782609</v>
      </c>
      <c r="K8" s="19">
        <f t="shared" si="3"/>
        <v>48655.088934823871</v>
      </c>
      <c r="L8" s="19">
        <f t="shared" si="3"/>
        <v>67820.952206303715</v>
      </c>
      <c r="M8" s="19">
        <f t="shared" si="3"/>
        <v>39711.921193749811</v>
      </c>
      <c r="N8" s="19">
        <f t="shared" si="3"/>
        <v>63726.701035996484</v>
      </c>
      <c r="O8" s="19">
        <f t="shared" si="3"/>
        <v>56109.959600443952</v>
      </c>
      <c r="P8" s="20">
        <f>SUMIF(B8:O8,"&gt;0")/COUNTIF(B8:O8,"&gt;0")</f>
        <v>52204.349387388473</v>
      </c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9" spans="1:43" x14ac:dyDescent="0.25">
      <c r="A9" s="16" t="s">
        <v>37</v>
      </c>
      <c r="B9" s="19">
        <f>IFERROR(12*B13/B12,"x")</f>
        <v>94899.102333931776</v>
      </c>
      <c r="C9" s="19">
        <f t="shared" ref="C9:O9" si="4">IFERROR(12*C13/C12,"x")</f>
        <v>133970.19230769231</v>
      </c>
      <c r="D9" s="19">
        <f t="shared" si="4"/>
        <v>100648.88888888888</v>
      </c>
      <c r="E9" s="19">
        <f t="shared" si="4"/>
        <v>174452</v>
      </c>
      <c r="F9" s="26" t="str">
        <f t="shared" si="4"/>
        <v>x</v>
      </c>
      <c r="G9" s="19">
        <f t="shared" si="4"/>
        <v>97714.285714285725</v>
      </c>
      <c r="H9" s="19">
        <f t="shared" si="4"/>
        <v>98236.565656565654</v>
      </c>
      <c r="I9" s="19">
        <f t="shared" si="4"/>
        <v>86508.917197452232</v>
      </c>
      <c r="J9" s="19">
        <f t="shared" si="4"/>
        <v>114683.47826086957</v>
      </c>
      <c r="K9" s="19">
        <f t="shared" si="4"/>
        <v>115369.83758700697</v>
      </c>
      <c r="L9" s="19">
        <f t="shared" si="4"/>
        <v>163360</v>
      </c>
      <c r="M9" s="19">
        <f t="shared" si="4"/>
        <v>77396.883116883109</v>
      </c>
      <c r="N9" s="19">
        <f t="shared" si="4"/>
        <v>152743.88059701491</v>
      </c>
      <c r="O9" s="19">
        <f t="shared" si="4"/>
        <v>125094.33962264151</v>
      </c>
      <c r="P9" s="20">
        <f t="shared" ref="P9:P10" si="5">SUMIF(B9:O9,"&gt;0")/COUNTIF(B9:O9,"&gt;0")</f>
        <v>118082.95163717175</v>
      </c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</row>
    <row r="10" spans="1:43" x14ac:dyDescent="0.25">
      <c r="A10" s="16" t="s">
        <v>38</v>
      </c>
      <c r="B10" s="19">
        <f>IFERROR(12*B15/B14,"x")</f>
        <v>48812.280701754389</v>
      </c>
      <c r="C10" s="19">
        <f>IFERROR(12*C15/C14,"x")</f>
        <v>43824.313725490196</v>
      </c>
      <c r="D10" s="19">
        <f t="shared" ref="D10:O10" si="6">IFERROR(12*D15/D14,"x")</f>
        <v>16945</v>
      </c>
      <c r="E10" s="19">
        <f t="shared" si="6"/>
        <v>53347.878787878784</v>
      </c>
      <c r="F10" s="26" t="str">
        <f t="shared" si="6"/>
        <v>x</v>
      </c>
      <c r="G10" s="19">
        <f t="shared" si="6"/>
        <v>22096</v>
      </c>
      <c r="H10" s="19">
        <f t="shared" si="6"/>
        <v>19192.682926829271</v>
      </c>
      <c r="I10" s="19">
        <f t="shared" si="6"/>
        <v>29859.086672879774</v>
      </c>
      <c r="J10" s="19">
        <f t="shared" si="6"/>
        <v>21797.599999999999</v>
      </c>
      <c r="K10" s="19">
        <f>IFERROR(12*K15/K14,"x")</f>
        <v>24443.63636363636</v>
      </c>
      <c r="L10" s="19">
        <f t="shared" si="6"/>
        <v>31527.793696275068</v>
      </c>
      <c r="M10" s="19">
        <f t="shared" si="6"/>
        <v>36717.832957110615</v>
      </c>
      <c r="N10" s="19">
        <f t="shared" si="6"/>
        <v>30378.823529411766</v>
      </c>
      <c r="O10" s="19">
        <f t="shared" si="6"/>
        <v>36141.176470588238</v>
      </c>
      <c r="P10" s="20">
        <f t="shared" si="5"/>
        <v>31929.546602450348</v>
      </c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</row>
    <row r="11" spans="1:43" x14ac:dyDescent="0.25">
      <c r="A11" s="16" t="s">
        <v>29</v>
      </c>
      <c r="B11" s="32">
        <v>853</v>
      </c>
      <c r="C11" s="32">
        <v>647</v>
      </c>
      <c r="D11" s="32">
        <v>620</v>
      </c>
      <c r="E11" s="32">
        <v>690</v>
      </c>
      <c r="F11" s="35" t="s">
        <v>34</v>
      </c>
      <c r="G11" s="32">
        <v>400</v>
      </c>
      <c r="H11" s="32">
        <v>930</v>
      </c>
      <c r="I11" s="32">
        <v>891</v>
      </c>
      <c r="J11" s="32">
        <v>930</v>
      </c>
      <c r="K11" s="32">
        <v>618</v>
      </c>
      <c r="L11" s="32">
        <v>900</v>
      </c>
      <c r="M11" s="32">
        <v>900</v>
      </c>
      <c r="N11" s="32">
        <v>529</v>
      </c>
      <c r="O11" s="32">
        <v>470</v>
      </c>
      <c r="P11" s="19">
        <f t="shared" ref="P11:P15" si="7">SUMIF(B11:O11,"&gt;0")/COUNTIF(B11:O11,"&gt;0")</f>
        <v>721.38461538461536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1:43" x14ac:dyDescent="0.25">
      <c r="A12" s="16" t="s">
        <v>30</v>
      </c>
      <c r="B12" s="33">
        <v>5.57</v>
      </c>
      <c r="C12" s="33">
        <v>4.16</v>
      </c>
      <c r="D12" s="33">
        <v>5.4</v>
      </c>
      <c r="E12" s="33">
        <v>3</v>
      </c>
      <c r="F12" s="36" t="s">
        <v>34</v>
      </c>
      <c r="G12" s="33">
        <v>4.97</v>
      </c>
      <c r="H12" s="33">
        <v>5.0987124463519313</v>
      </c>
      <c r="I12" s="33">
        <v>6.28</v>
      </c>
      <c r="J12" s="33">
        <v>4.5999999999999996</v>
      </c>
      <c r="K12" s="33">
        <v>4.3099999999999996</v>
      </c>
      <c r="L12" s="33">
        <v>3</v>
      </c>
      <c r="M12" s="33">
        <v>7.7</v>
      </c>
      <c r="N12" s="33">
        <v>3.35</v>
      </c>
      <c r="O12" s="33">
        <v>4.24</v>
      </c>
      <c r="P12" s="19">
        <f t="shared" si="7"/>
        <v>4.7445163420270724</v>
      </c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</row>
    <row r="13" spans="1:43" x14ac:dyDescent="0.25">
      <c r="A13" s="16" t="s">
        <v>31</v>
      </c>
      <c r="B13" s="32">
        <v>44049</v>
      </c>
      <c r="C13" s="32">
        <v>46443</v>
      </c>
      <c r="D13" s="32">
        <v>45292</v>
      </c>
      <c r="E13" s="32">
        <v>43613</v>
      </c>
      <c r="F13" s="35" t="s">
        <v>34</v>
      </c>
      <c r="G13" s="32">
        <v>40470</v>
      </c>
      <c r="H13" s="32">
        <v>41740</v>
      </c>
      <c r="I13" s="32">
        <v>45273</v>
      </c>
      <c r="J13" s="32">
        <v>43962</v>
      </c>
      <c r="K13" s="32">
        <v>41437</v>
      </c>
      <c r="L13" s="32">
        <v>40840</v>
      </c>
      <c r="M13" s="32">
        <v>49663</v>
      </c>
      <c r="N13" s="32">
        <v>42641</v>
      </c>
      <c r="O13" s="32">
        <v>44200</v>
      </c>
      <c r="P13" s="19">
        <f t="shared" si="7"/>
        <v>43817.153846153844</v>
      </c>
      <c r="AH13" s="24"/>
      <c r="AI13" s="24"/>
      <c r="AJ13" s="24"/>
      <c r="AK13" s="24"/>
      <c r="AL13" s="24"/>
      <c r="AM13" s="24"/>
      <c r="AN13" s="24"/>
      <c r="AO13" s="24"/>
      <c r="AP13" s="24"/>
      <c r="AQ13" s="24"/>
    </row>
    <row r="14" spans="1:43" x14ac:dyDescent="0.25">
      <c r="A14" s="16" t="s">
        <v>32</v>
      </c>
      <c r="B14" s="33">
        <v>6.84</v>
      </c>
      <c r="C14" s="33">
        <v>7.65</v>
      </c>
      <c r="D14" s="33">
        <v>19.2</v>
      </c>
      <c r="E14" s="33">
        <v>4.95</v>
      </c>
      <c r="F14" s="36" t="s">
        <v>34</v>
      </c>
      <c r="G14" s="33">
        <v>15</v>
      </c>
      <c r="H14" s="33">
        <v>16.399999999999999</v>
      </c>
      <c r="I14" s="33">
        <v>10.73</v>
      </c>
      <c r="J14" s="33">
        <v>15</v>
      </c>
      <c r="K14" s="33">
        <v>11.55</v>
      </c>
      <c r="L14" s="33">
        <v>10.47</v>
      </c>
      <c r="M14" s="33">
        <v>8.86</v>
      </c>
      <c r="N14" s="33">
        <v>10.199999999999999</v>
      </c>
      <c r="O14" s="33">
        <v>8.5</v>
      </c>
      <c r="P14" s="19">
        <f t="shared" si="7"/>
        <v>11.180769230769231</v>
      </c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</row>
    <row r="15" spans="1:43" x14ac:dyDescent="0.25">
      <c r="A15" s="16" t="s">
        <v>33</v>
      </c>
      <c r="B15" s="32">
        <v>27823</v>
      </c>
      <c r="C15" s="32">
        <v>27938</v>
      </c>
      <c r="D15" s="32">
        <v>27112</v>
      </c>
      <c r="E15" s="32">
        <v>22006</v>
      </c>
      <c r="F15" s="35" t="s">
        <v>34</v>
      </c>
      <c r="G15" s="32">
        <v>27620</v>
      </c>
      <c r="H15" s="32">
        <v>26230</v>
      </c>
      <c r="I15" s="32">
        <v>26699</v>
      </c>
      <c r="J15" s="32">
        <v>27247</v>
      </c>
      <c r="K15" s="32">
        <v>23527</v>
      </c>
      <c r="L15" s="32">
        <v>27508</v>
      </c>
      <c r="M15" s="32">
        <v>27110</v>
      </c>
      <c r="N15" s="32">
        <v>25822</v>
      </c>
      <c r="O15" s="32">
        <v>25600</v>
      </c>
      <c r="P15" s="19">
        <f t="shared" si="7"/>
        <v>26326.307692307691</v>
      </c>
      <c r="AH15" s="24"/>
      <c r="AI15" s="24"/>
      <c r="AJ15" s="24"/>
      <c r="AK15" s="24"/>
      <c r="AL15" s="24"/>
      <c r="AM15" s="24"/>
      <c r="AN15" s="24"/>
      <c r="AO15" s="24"/>
      <c r="AP15" s="24"/>
      <c r="AQ15" s="24"/>
    </row>
    <row r="16" spans="1:43" x14ac:dyDescent="0.25">
      <c r="A16" s="16"/>
      <c r="B16" s="19"/>
      <c r="C16" s="23"/>
      <c r="D16" s="19"/>
      <c r="E16" s="19"/>
      <c r="F16" s="23"/>
      <c r="G16" s="19"/>
      <c r="H16" s="23"/>
      <c r="I16" s="23"/>
      <c r="J16" s="23"/>
      <c r="K16" s="23"/>
      <c r="L16" s="19"/>
      <c r="M16" s="19"/>
      <c r="N16" s="19"/>
      <c r="O16" s="23"/>
      <c r="P16" s="20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</row>
    <row r="17" spans="1:43" ht="18.75" x14ac:dyDescent="0.25">
      <c r="A17" s="43" t="s">
        <v>36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</row>
    <row r="18" spans="1:43" x14ac:dyDescent="0.25">
      <c r="A18" s="16" t="s">
        <v>1</v>
      </c>
      <c r="B18" s="19">
        <f>SUM(B19:B20)+B23</f>
        <v>175478.29727795679</v>
      </c>
      <c r="C18" s="19">
        <f t="shared" ref="C18:O18" si="8">SUM(C19:C20)+C23</f>
        <v>154999.12638086086</v>
      </c>
      <c r="D18" s="19">
        <f t="shared" si="8"/>
        <v>159136.56222222222</v>
      </c>
      <c r="E18" s="19">
        <f t="shared" si="8"/>
        <v>235898.83249586777</v>
      </c>
      <c r="F18" s="26" t="s">
        <v>34</v>
      </c>
      <c r="G18" s="19">
        <f t="shared" si="8"/>
        <v>118768.87420762009</v>
      </c>
      <c r="H18" s="19">
        <f t="shared" si="8"/>
        <v>91105.188013937295</v>
      </c>
      <c r="I18" s="19">
        <f t="shared" si="8"/>
        <v>126582.55218730646</v>
      </c>
      <c r="J18" s="19">
        <f t="shared" si="8"/>
        <v>134891.0048</v>
      </c>
      <c r="K18" s="19">
        <f t="shared" si="8"/>
        <v>122583.28237595073</v>
      </c>
      <c r="L18" s="19">
        <f t="shared" si="8"/>
        <v>79497.468363636362</v>
      </c>
      <c r="M18" s="19">
        <f t="shared" si="8"/>
        <v>149452.19714924306</v>
      </c>
      <c r="N18" s="19">
        <f t="shared" si="8"/>
        <v>118473.86057764989</v>
      </c>
      <c r="O18" s="19">
        <f t="shared" si="8"/>
        <v>137618.81418740671</v>
      </c>
      <c r="P18" s="19">
        <f t="shared" ref="P18:P27" si="9">SUMIF(B18:O18,"&gt;0")/COUNTIF(B18:O18,"&gt;0")</f>
        <v>138806.62001843523</v>
      </c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</row>
    <row r="19" spans="1:43" x14ac:dyDescent="0.25">
      <c r="A19" s="16" t="s">
        <v>39</v>
      </c>
      <c r="B19" s="19">
        <f t="shared" ref="B19:O19" si="10">(12*B25/B24)+(12*B27/B26)</f>
        <v>129543.98907860296</v>
      </c>
      <c r="C19" s="19">
        <f t="shared" si="10"/>
        <v>114578.72876918463</v>
      </c>
      <c r="D19" s="19">
        <f t="shared" si="10"/>
        <v>117593.88888888888</v>
      </c>
      <c r="E19" s="19">
        <f t="shared" si="10"/>
        <v>174487.26446280992</v>
      </c>
      <c r="F19" s="26" t="s">
        <v>34</v>
      </c>
      <c r="G19" s="19">
        <f t="shared" si="10"/>
        <v>87810.737542744871</v>
      </c>
      <c r="H19" s="19">
        <f t="shared" si="10"/>
        <v>66895.540069686424</v>
      </c>
      <c r="I19" s="19">
        <f t="shared" si="10"/>
        <v>93536.759782868292</v>
      </c>
      <c r="J19" s="19">
        <f t="shared" si="10"/>
        <v>99377.600000000006</v>
      </c>
      <c r="K19" s="19">
        <f t="shared" si="10"/>
        <v>90478.696124592534</v>
      </c>
      <c r="L19" s="19">
        <f t="shared" si="10"/>
        <v>58306.727272727272</v>
      </c>
      <c r="M19" s="19">
        <f t="shared" si="10"/>
        <v>110201.92666857794</v>
      </c>
      <c r="N19" s="19">
        <f t="shared" si="10"/>
        <v>87496.187372143831</v>
      </c>
      <c r="O19" s="19">
        <f t="shared" si="10"/>
        <v>101742.44375920379</v>
      </c>
      <c r="P19" s="19">
        <f t="shared" si="9"/>
        <v>102465.42229169475</v>
      </c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</row>
    <row r="20" spans="1:43" x14ac:dyDescent="0.25">
      <c r="A20" s="16" t="s">
        <v>0</v>
      </c>
      <c r="B20" s="19">
        <f>0.348*B19</f>
        <v>45081.308199353829</v>
      </c>
      <c r="C20" s="19">
        <f>0.348*C19</f>
        <v>39873.39761167625</v>
      </c>
      <c r="D20" s="19">
        <f t="shared" ref="D20:O20" si="11">0.348*D19</f>
        <v>40922.673333333325</v>
      </c>
      <c r="E20" s="19">
        <f t="shared" si="11"/>
        <v>60721.568033057847</v>
      </c>
      <c r="F20" s="26" t="s">
        <v>34</v>
      </c>
      <c r="G20" s="19">
        <f>0.348*G19</f>
        <v>30558.136664875212</v>
      </c>
      <c r="H20" s="19">
        <f t="shared" si="11"/>
        <v>23279.647944250875</v>
      </c>
      <c r="I20" s="19">
        <f t="shared" si="11"/>
        <v>32550.792404438162</v>
      </c>
      <c r="J20" s="19">
        <f t="shared" si="11"/>
        <v>34583.404799999997</v>
      </c>
      <c r="K20" s="19">
        <f t="shared" si="11"/>
        <v>31486.5862513582</v>
      </c>
      <c r="L20" s="19">
        <f t="shared" si="11"/>
        <v>20290.74109090909</v>
      </c>
      <c r="M20" s="19">
        <f t="shared" si="11"/>
        <v>38350.270480665124</v>
      </c>
      <c r="N20" s="19">
        <f t="shared" si="11"/>
        <v>30448.673205506053</v>
      </c>
      <c r="O20" s="19">
        <f t="shared" si="11"/>
        <v>35406.370428202914</v>
      </c>
      <c r="P20" s="19">
        <f>SUMIF(B20:O20,"&gt;0")/COUNTIF(B20:O20,"&gt;0")</f>
        <v>35657.966957509765</v>
      </c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</row>
    <row r="21" spans="1:43" x14ac:dyDescent="0.25">
      <c r="A21" s="16" t="s">
        <v>37</v>
      </c>
      <c r="B21" s="19">
        <f>IFERROR(12*B25/B24,"x")</f>
        <v>85670.664505672612</v>
      </c>
      <c r="C21" s="19">
        <f>IFERROR(12*C25/C24,"x")</f>
        <v>91513.300492610841</v>
      </c>
      <c r="D21" s="19">
        <f t="shared" ref="D21:O21" si="12">IFERROR(12*D25/D24,"x")</f>
        <v>100648.88888888888</v>
      </c>
      <c r="E21" s="19">
        <f t="shared" si="12"/>
        <v>130839</v>
      </c>
      <c r="F21" s="26" t="str">
        <f t="shared" si="12"/>
        <v>x</v>
      </c>
      <c r="G21" s="19">
        <f t="shared" si="12"/>
        <v>67637.883008356555</v>
      </c>
      <c r="H21" s="19">
        <f t="shared" si="12"/>
        <v>47702.857142857145</v>
      </c>
      <c r="I21" s="19">
        <f t="shared" si="12"/>
        <v>67403.970223325057</v>
      </c>
      <c r="J21" s="19">
        <f t="shared" si="12"/>
        <v>77580</v>
      </c>
      <c r="K21" s="19">
        <f t="shared" si="12"/>
        <v>66035.059760956166</v>
      </c>
      <c r="L21" s="19">
        <f t="shared" si="12"/>
        <v>44552.727272727272</v>
      </c>
      <c r="M21" s="19">
        <f t="shared" si="12"/>
        <v>73484.093711467329</v>
      </c>
      <c r="N21" s="19">
        <f t="shared" si="12"/>
        <v>66975.392670157074</v>
      </c>
      <c r="O21" s="19">
        <f t="shared" si="12"/>
        <v>78345.642540620393</v>
      </c>
      <c r="P21" s="19">
        <f t="shared" si="9"/>
        <v>76799.190785972256</v>
      </c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</row>
    <row r="22" spans="1:43" x14ac:dyDescent="0.25">
      <c r="A22" s="16" t="s">
        <v>38</v>
      </c>
      <c r="B22" s="19">
        <f>IFERROR(12*B27/B26,"x")</f>
        <v>43873.324572930353</v>
      </c>
      <c r="C22" s="19">
        <f>IFERROR(12*C27/C26,"x")</f>
        <v>23065.428276573788</v>
      </c>
      <c r="D22" s="19">
        <f t="shared" ref="D22:O22" si="13">IFERROR(12*D27/D26,"x")</f>
        <v>16945</v>
      </c>
      <c r="E22" s="19">
        <f t="shared" si="13"/>
        <v>43648.264462809915</v>
      </c>
      <c r="F22" s="26" t="str">
        <f t="shared" si="13"/>
        <v>x</v>
      </c>
      <c r="G22" s="19">
        <f t="shared" si="13"/>
        <v>20172.854534388316</v>
      </c>
      <c r="H22" s="19">
        <f t="shared" si="13"/>
        <v>19192.682926829271</v>
      </c>
      <c r="I22" s="19">
        <f t="shared" si="13"/>
        <v>26132.789559543231</v>
      </c>
      <c r="J22" s="19">
        <f t="shared" si="13"/>
        <v>21797.599999999999</v>
      </c>
      <c r="K22" s="19">
        <f t="shared" si="13"/>
        <v>24443.63636363636</v>
      </c>
      <c r="L22" s="19">
        <f t="shared" si="13"/>
        <v>13754</v>
      </c>
      <c r="M22" s="19">
        <f t="shared" si="13"/>
        <v>36717.832957110615</v>
      </c>
      <c r="N22" s="19">
        <f t="shared" si="13"/>
        <v>20520.794701986757</v>
      </c>
      <c r="O22" s="19">
        <f t="shared" si="13"/>
        <v>23396.801218583394</v>
      </c>
      <c r="P22" s="19">
        <f t="shared" si="9"/>
        <v>25666.231505722462</v>
      </c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</row>
    <row r="23" spans="1:43" x14ac:dyDescent="0.25">
      <c r="A23" s="16" t="s">
        <v>29</v>
      </c>
      <c r="B23" s="32">
        <v>853</v>
      </c>
      <c r="C23" s="32">
        <v>547</v>
      </c>
      <c r="D23" s="32">
        <v>620</v>
      </c>
      <c r="E23" s="32">
        <v>690</v>
      </c>
      <c r="F23" s="35" t="s">
        <v>34</v>
      </c>
      <c r="G23" s="32">
        <v>400</v>
      </c>
      <c r="H23" s="32">
        <v>930</v>
      </c>
      <c r="I23" s="32">
        <v>495</v>
      </c>
      <c r="J23" s="32">
        <v>930</v>
      </c>
      <c r="K23" s="32">
        <v>618</v>
      </c>
      <c r="L23" s="32">
        <v>900</v>
      </c>
      <c r="M23" s="32">
        <v>900</v>
      </c>
      <c r="N23" s="32">
        <v>529</v>
      </c>
      <c r="O23" s="32">
        <v>470</v>
      </c>
      <c r="P23" s="19">
        <f t="shared" si="9"/>
        <v>683.23076923076928</v>
      </c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</row>
    <row r="24" spans="1:43" x14ac:dyDescent="0.25">
      <c r="A24" s="16" t="s">
        <v>30</v>
      </c>
      <c r="B24" s="33">
        <v>6.17</v>
      </c>
      <c r="C24" s="33">
        <v>6.09</v>
      </c>
      <c r="D24" s="33">
        <f>D12</f>
        <v>5.4</v>
      </c>
      <c r="E24" s="33">
        <v>4</v>
      </c>
      <c r="F24" s="36" t="s">
        <v>34</v>
      </c>
      <c r="G24" s="33">
        <v>7.18</v>
      </c>
      <c r="H24" s="33">
        <v>10.5</v>
      </c>
      <c r="I24" s="33">
        <v>8.06</v>
      </c>
      <c r="J24" s="33">
        <v>6.8</v>
      </c>
      <c r="K24" s="33">
        <v>7.53</v>
      </c>
      <c r="L24" s="33">
        <v>11</v>
      </c>
      <c r="M24" s="33">
        <v>8.11</v>
      </c>
      <c r="N24" s="33">
        <v>7.64</v>
      </c>
      <c r="O24" s="33">
        <v>6.77</v>
      </c>
      <c r="P24" s="19">
        <f t="shared" si="9"/>
        <v>7.3269230769230766</v>
      </c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</row>
    <row r="25" spans="1:43" x14ac:dyDescent="0.25">
      <c r="A25" s="16" t="s">
        <v>31</v>
      </c>
      <c r="B25" s="32">
        <f>B13</f>
        <v>44049</v>
      </c>
      <c r="C25" s="32">
        <f>C13</f>
        <v>46443</v>
      </c>
      <c r="D25" s="32">
        <f>D13</f>
        <v>45292</v>
      </c>
      <c r="E25" s="32">
        <f t="shared" ref="E25" si="14">E13</f>
        <v>43613</v>
      </c>
      <c r="F25" s="35" t="s">
        <v>34</v>
      </c>
      <c r="G25" s="32">
        <f>$G$13</f>
        <v>40470</v>
      </c>
      <c r="H25" s="32">
        <f>$H$13</f>
        <v>41740</v>
      </c>
      <c r="I25" s="32">
        <f t="shared" ref="I25:L25" si="15">I13</f>
        <v>45273</v>
      </c>
      <c r="J25" s="32">
        <f t="shared" si="15"/>
        <v>43962</v>
      </c>
      <c r="K25" s="32">
        <f>K13</f>
        <v>41437</v>
      </c>
      <c r="L25" s="32">
        <f t="shared" si="15"/>
        <v>40840</v>
      </c>
      <c r="M25" s="32">
        <f>M13</f>
        <v>49663</v>
      </c>
      <c r="N25" s="32">
        <f>N13</f>
        <v>42641</v>
      </c>
      <c r="O25" s="32">
        <f>O13</f>
        <v>44200</v>
      </c>
      <c r="P25" s="19">
        <f t="shared" si="9"/>
        <v>43817.153846153844</v>
      </c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</row>
    <row r="26" spans="1:43" x14ac:dyDescent="0.25">
      <c r="A26" s="16" t="s">
        <v>32</v>
      </c>
      <c r="B26" s="33">
        <v>7.61</v>
      </c>
      <c r="C26" s="33">
        <v>14.535</v>
      </c>
      <c r="D26" s="33">
        <f>D14</f>
        <v>19.2</v>
      </c>
      <c r="E26" s="34">
        <v>6.05</v>
      </c>
      <c r="F26" s="36" t="s">
        <v>34</v>
      </c>
      <c r="G26" s="33">
        <v>16.43</v>
      </c>
      <c r="H26" s="33">
        <v>16.399999999999999</v>
      </c>
      <c r="I26" s="33">
        <v>12.26</v>
      </c>
      <c r="J26" s="33">
        <v>15</v>
      </c>
      <c r="K26" s="33">
        <v>11.55</v>
      </c>
      <c r="L26" s="33">
        <v>24</v>
      </c>
      <c r="M26" s="33">
        <v>8.86</v>
      </c>
      <c r="N26" s="33">
        <v>15.1</v>
      </c>
      <c r="O26" s="33">
        <v>13.13</v>
      </c>
      <c r="P26" s="19">
        <f t="shared" si="9"/>
        <v>13.855769230769228</v>
      </c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</row>
    <row r="27" spans="1:43" x14ac:dyDescent="0.25">
      <c r="A27" s="16" t="s">
        <v>33</v>
      </c>
      <c r="B27" s="32">
        <f>B15</f>
        <v>27823</v>
      </c>
      <c r="C27" s="32">
        <f t="shared" ref="C27:E27" si="16">C15</f>
        <v>27938</v>
      </c>
      <c r="D27" s="32">
        <f>$D$15</f>
        <v>27112</v>
      </c>
      <c r="E27" s="32">
        <f t="shared" si="16"/>
        <v>22006</v>
      </c>
      <c r="F27" s="35" t="s">
        <v>34</v>
      </c>
      <c r="G27" s="32">
        <f>$G$15</f>
        <v>27620</v>
      </c>
      <c r="H27" s="32">
        <f>$H$15</f>
        <v>26230</v>
      </c>
      <c r="I27" s="32">
        <f t="shared" ref="I27:N27" si="17">I15</f>
        <v>26699</v>
      </c>
      <c r="J27" s="32">
        <f>J15</f>
        <v>27247</v>
      </c>
      <c r="K27" s="32">
        <f>K15</f>
        <v>23527</v>
      </c>
      <c r="L27" s="32">
        <f>L15</f>
        <v>27508</v>
      </c>
      <c r="M27" s="32">
        <f>M15</f>
        <v>27110</v>
      </c>
      <c r="N27" s="32">
        <f t="shared" si="17"/>
        <v>25822</v>
      </c>
      <c r="O27" s="32">
        <f>O15</f>
        <v>25600</v>
      </c>
      <c r="P27" s="19">
        <f t="shared" si="9"/>
        <v>26326.307692307691</v>
      </c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</row>
    <row r="28" spans="1:43" s="21" customFormat="1" ht="15" customHeigh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</row>
    <row r="29" spans="1:43" x14ac:dyDescent="0.25">
      <c r="B29" s="25"/>
      <c r="C29" s="25"/>
      <c r="D29" s="25"/>
      <c r="E29" s="25"/>
      <c r="F29" s="25"/>
      <c r="G29" s="25"/>
      <c r="H29" s="25"/>
      <c r="I29" s="25"/>
    </row>
  </sheetData>
  <mergeCells count="5">
    <mergeCell ref="A1:P1"/>
    <mergeCell ref="A3:A4"/>
    <mergeCell ref="P3:P4"/>
    <mergeCell ref="A5:P5"/>
    <mergeCell ref="A17:P17"/>
  </mergeCells>
  <phoneticPr fontId="5" type="noConversion"/>
  <pageMargins left="0.70866141732283472" right="0.70866141732283472" top="0.78740157480314965" bottom="0.35433070866141736" header="0.31496062992125984" footer="0.31496062992125984"/>
  <pageSetup paperSize="9" scale="85" fitToHeight="0" orientation="landscape" r:id="rId1"/>
  <headerFooter>
    <oddHeader xml:space="preserve">&amp;LČ.j.: MSMT-21301/2025-1&amp;RPříloha č. 9
</oddHeader>
  </headerFooter>
  <ignoredErrors>
    <ignoredError sqref="H25 H27 D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</vt:lpstr>
      <vt:lpstr>2025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2025-09-10T08:20:24Z</cp:lastPrinted>
  <dcterms:created xsi:type="dcterms:W3CDTF">2013-04-19T07:05:39Z</dcterms:created>
  <dcterms:modified xsi:type="dcterms:W3CDTF">2025-09-10T11:10:56Z</dcterms:modified>
</cp:coreProperties>
</file>