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I\12_odbor\120\3_Hrdinová\2025\Krajské normativy 2025\NA WEB MŠMT\"/>
    </mc:Choice>
  </mc:AlternateContent>
  <xr:revisionPtr revIDLastSave="0" documentId="13_ncr:1_{9AAEFAAA-E738-4879-AE46-178C3CABB4D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titul" sheetId="4" r:id="rId1"/>
    <sheet name="2025" sheetId="3" r:id="rId2"/>
  </sheets>
  <definedNames>
    <definedName name="_xlnm.Print_Titles" localSheetId="1">'2025'!$1:$4</definedName>
    <definedName name="_xlnm.Print_Area" localSheetId="1">'2025'!$A$1:$T$16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3" i="3" l="1"/>
  <c r="G13" i="3"/>
  <c r="J15" i="3"/>
  <c r="T15" i="3" s="1"/>
  <c r="J13" i="3"/>
  <c r="Q15" i="3"/>
  <c r="Q13" i="3"/>
  <c r="T13" i="3"/>
  <c r="H10" i="3"/>
  <c r="G10" i="3"/>
  <c r="H12" i="3"/>
  <c r="G12" i="3"/>
  <c r="H11" i="3"/>
  <c r="G11" i="3"/>
  <c r="G9" i="3" l="1"/>
  <c r="G7" i="3" s="1"/>
  <c r="G8" i="3" s="1"/>
  <c r="G6" i="3" s="1"/>
  <c r="H9" i="3"/>
  <c r="H7" i="3" s="1"/>
  <c r="H8" i="3" s="1"/>
  <c r="H6" i="3" s="1"/>
  <c r="F9" i="3"/>
  <c r="F7" i="3" s="1"/>
  <c r="F8" i="3" s="1"/>
  <c r="F6" i="3" s="1"/>
  <c r="F10" i="3"/>
  <c r="M10" i="3" l="1"/>
  <c r="M9" i="3"/>
  <c r="M7" i="3" l="1"/>
  <c r="M8" i="3" s="1"/>
  <c r="B9" i="3"/>
  <c r="B7" i="3" s="1"/>
  <c r="B8" i="3" s="1"/>
  <c r="M6" i="3" l="1"/>
  <c r="Q10" i="3"/>
  <c r="Q9" i="3"/>
  <c r="Q7" i="3" l="1"/>
  <c r="Q8" i="3" s="1"/>
  <c r="Q6" i="3"/>
  <c r="K10" i="3"/>
  <c r="J10" i="3" l="1"/>
  <c r="I10" i="3"/>
  <c r="J9" i="3"/>
  <c r="I9" i="3"/>
  <c r="J7" i="3" l="1"/>
  <c r="J8" i="3" s="1"/>
  <c r="I7" i="3"/>
  <c r="I8" i="3" s="1"/>
  <c r="J6" i="3" l="1"/>
  <c r="I6" i="3"/>
  <c r="K9" i="3"/>
  <c r="K7" i="3" s="1"/>
  <c r="K8" i="3" s="1"/>
  <c r="L9" i="3"/>
  <c r="L7" i="3" s="1"/>
  <c r="N9" i="3"/>
  <c r="O9" i="3"/>
  <c r="O7" i="3" s="1"/>
  <c r="O8" i="3" s="1"/>
  <c r="P9" i="3"/>
  <c r="R9" i="3"/>
  <c r="S9" i="3"/>
  <c r="C9" i="3"/>
  <c r="D9" i="3"/>
  <c r="E9" i="3"/>
  <c r="L10" i="3"/>
  <c r="N10" i="3"/>
  <c r="O10" i="3"/>
  <c r="P10" i="3"/>
  <c r="R10" i="3"/>
  <c r="S10" i="3"/>
  <c r="E10" i="3"/>
  <c r="C10" i="3"/>
  <c r="D10" i="3"/>
  <c r="B10" i="3"/>
  <c r="L8" i="3" l="1"/>
  <c r="L6" i="3" s="1"/>
  <c r="P7" i="3"/>
  <c r="P8" i="3" s="1"/>
  <c r="S7" i="3"/>
  <c r="B6" i="3"/>
  <c r="E7" i="3"/>
  <c r="E8" i="3" s="1"/>
  <c r="T14" i="3"/>
  <c r="T12" i="3"/>
  <c r="T11" i="3"/>
  <c r="T10" i="3"/>
  <c r="S8" i="3" l="1"/>
  <c r="S6" i="3" s="1"/>
  <c r="K6" i="3"/>
  <c r="E6" i="3"/>
  <c r="T9" i="3"/>
  <c r="T7" i="3"/>
  <c r="P6" i="3"/>
  <c r="O6" i="3"/>
  <c r="T6" i="3" l="1"/>
  <c r="T8" i="3"/>
</calcChain>
</file>

<file path=xl/sharedStrings.xml><?xml version="1.0" encoding="utf-8"?>
<sst xmlns="http://schemas.openxmlformats.org/spreadsheetml/2006/main" count="106" uniqueCount="56">
  <si>
    <t>Odvody</t>
  </si>
  <si>
    <t>Np</t>
  </si>
  <si>
    <t>No</t>
  </si>
  <si>
    <t>Pp</t>
  </si>
  <si>
    <t>NIV celkem</t>
  </si>
  <si>
    <t>Jihočeský</t>
  </si>
  <si>
    <t>Plzeňský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</si>
  <si>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</si>
  <si>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</si>
  <si>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</si>
  <si>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</si>
  <si>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</si>
  <si>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</si>
  <si>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</si>
  <si>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</si>
  <si>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</si>
  <si>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</si>
  <si>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</si>
  <si>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</si>
  <si>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</si>
  <si>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</si>
  <si>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Hl. m. Praha</t>
  </si>
  <si>
    <t>Středočeský</t>
  </si>
  <si>
    <t xml:space="preserve">Karlovarský </t>
  </si>
  <si>
    <t xml:space="preserve">Ústecký  </t>
  </si>
  <si>
    <t>Liberecký</t>
  </si>
  <si>
    <t>Pardubický</t>
  </si>
  <si>
    <t>Vysočina</t>
  </si>
  <si>
    <t>Jihomoravský</t>
  </si>
  <si>
    <t>Olomoucký</t>
  </si>
  <si>
    <t>Zlínský</t>
  </si>
  <si>
    <t>Průměr ČR</t>
  </si>
  <si>
    <t>ONIV celkem</t>
  </si>
  <si>
    <t>MPP bez odv.</t>
  </si>
  <si>
    <t>MPN bez odv.</t>
  </si>
  <si>
    <t>MP bez odv.</t>
  </si>
  <si>
    <t>Po</t>
  </si>
  <si>
    <t>v dálkové nebo dist. formě vzdělávání</t>
  </si>
  <si>
    <t>x</t>
  </si>
  <si>
    <t>POZNÁMKY</t>
  </si>
  <si>
    <t>Porovnání krajských normativů mzdových prostředků a ostatních neinvestičních výdajů</t>
  </si>
  <si>
    <t>ZÁKLADNÍHO VZDĚLÁNÍ</t>
  </si>
  <si>
    <t>večerní forma studia</t>
  </si>
  <si>
    <t>organizovaný ZŠ</t>
  </si>
  <si>
    <t>organizovaný SŠ</t>
  </si>
  <si>
    <t>Kurz pro získání základního vzdělání (v Kč/žáka)</t>
  </si>
  <si>
    <t xml:space="preserve">KURZ PRO ZÍSKÁNÍ </t>
  </si>
  <si>
    <t xml:space="preserve">Žáci kurzů pro získání základního vzdělání 	</t>
  </si>
  <si>
    <t>Příloha č. 10</t>
  </si>
  <si>
    <t>koef pro  dist. formu 0,05</t>
  </si>
  <si>
    <t>stanovených jednotlivými krajskými úřady pro krajské a obecní školství v roce 2025</t>
  </si>
  <si>
    <t>Krajské normativy v roce 2025</t>
  </si>
  <si>
    <t>Č.j.: MSMT-21301/2025-1</t>
  </si>
  <si>
    <t>Královéhradecký</t>
  </si>
  <si>
    <t>Moravskoslezský</t>
  </si>
  <si>
    <t>koef pro dálk. formu 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</si>
</sst>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6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2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8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43" fontId="14" fillId="0" borderId="0" applyFont="0" applyFill="0" applyBorder="0" applyAlignment="0" applyProtection="0"/>
  </cellStyleXfs>
  <cellXfs count="47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3" fontId="7" fillId="0" borderId="1" xfId="0" applyNumberFormat="1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textRotation="90" wrapText="1"/>
    </xf>
    <xf numFmtId="0" fontId="13" fillId="0" borderId="1" xfId="0" applyFont="1" applyBorder="1" applyAlignment="1">
      <alignment horizontal="center" vertical="center" textRotation="90" wrapText="1"/>
    </xf>
    <xf numFmtId="164" fontId="0" fillId="0" borderId="1" xfId="2" applyNumberFormat="1" applyFont="1" applyFill="1" applyBorder="1" applyAlignment="1">
      <alignment vertical="center"/>
    </xf>
    <xf numFmtId="3" fontId="15" fillId="0" borderId="1" xfId="0" applyNumberFormat="1" applyFont="1" applyBorder="1" applyAlignment="1">
      <alignment vertical="center" wrapText="1"/>
    </xf>
    <xf numFmtId="3" fontId="9" fillId="0" borderId="1" xfId="0" applyNumberFormat="1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textRotation="90" wrapText="1"/>
    </xf>
    <xf numFmtId="0" fontId="6" fillId="16" borderId="1" xfId="0" applyFont="1" applyFill="1" applyBorder="1" applyAlignment="1">
      <alignment horizontal="left" vertical="center"/>
    </xf>
  </cellXfs>
  <cellStyles count="3">
    <cellStyle name="Čárka" xfId="2" builtinId="3"/>
    <cellStyle name="Normální" xfId="0" builtinId="0"/>
    <cellStyle name="Normální 2" xfId="1" xr:uid="{9C5D7984-B912-41A7-A305-DE02943A130A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51390-58DD-411A-9E1E-871CA88396A9}">
  <sheetPr>
    <tabColor theme="8" tint="-0.249977111117893"/>
  </sheetPr>
  <dimension ref="A2:A45"/>
  <sheetViews>
    <sheetView tabSelected="1" topLeftCell="A22" zoomScale="80" zoomScaleNormal="80" workbookViewId="0">
      <selection activeCell="A2" sqref="A2"/>
    </sheetView>
  </sheetViews>
  <sheetFormatPr defaultRowHeight="15" x14ac:dyDescent="0.25"/>
  <cols>
    <col min="1" max="1" width="83.85546875" style="31" customWidth="1"/>
  </cols>
  <sheetData>
    <row r="2" spans="1:1" x14ac:dyDescent="0.25">
      <c r="A2" s="43" t="s">
        <v>52</v>
      </c>
    </row>
    <row r="15" spans="1:1" ht="36" x14ac:dyDescent="0.55000000000000004">
      <c r="A15" s="32" t="s">
        <v>46</v>
      </c>
    </row>
    <row r="16" spans="1:1" ht="36" customHeight="1" x14ac:dyDescent="0.25">
      <c r="A16" s="33" t="s">
        <v>41</v>
      </c>
    </row>
    <row r="19" spans="1:1" ht="18.75" x14ac:dyDescent="0.3">
      <c r="A19" s="29" t="s">
        <v>47</v>
      </c>
    </row>
    <row r="21" spans="1:1" ht="18.75" x14ac:dyDescent="0.3">
      <c r="A21" s="29" t="s">
        <v>48</v>
      </c>
    </row>
    <row r="44" spans="1:1" x14ac:dyDescent="0.25">
      <c r="A44" s="30" t="s">
        <v>40</v>
      </c>
    </row>
    <row r="45" spans="1:1" x14ac:dyDescent="0.25">
      <c r="A45" s="31" t="s">
        <v>50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62BE9-D9EF-48CA-9E89-E4C3C6E9D9EA}">
  <sheetPr>
    <tabColor theme="8" tint="0.59999389629810485"/>
    <pageSetUpPr fitToPage="1"/>
  </sheetPr>
  <dimension ref="A1:T17"/>
  <sheetViews>
    <sheetView topLeftCell="B5" zoomScaleNormal="100" workbookViewId="0">
      <selection activeCell="L4" sqref="L4"/>
    </sheetView>
  </sheetViews>
  <sheetFormatPr defaultColWidth="9.140625" defaultRowHeight="15" x14ac:dyDescent="0.25"/>
  <cols>
    <col min="1" max="1" width="13.28515625" style="17" bestFit="1" customWidth="1"/>
    <col min="2" max="26" width="8.28515625" style="17" customWidth="1"/>
    <col min="27" max="16384" width="9.140625" style="17"/>
  </cols>
  <sheetData>
    <row r="1" spans="1:20" ht="26.25" x14ac:dyDescent="0.25">
      <c r="A1" s="44" t="s">
        <v>51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spans="1:20" ht="12.75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0" s="15" customFormat="1" ht="15" customHeight="1" x14ac:dyDescent="0.25">
      <c r="A3" s="23"/>
      <c r="B3" s="1" t="s">
        <v>7</v>
      </c>
      <c r="C3" s="2" t="s">
        <v>8</v>
      </c>
      <c r="D3" s="3" t="s">
        <v>9</v>
      </c>
      <c r="E3" s="4" t="s">
        <v>10</v>
      </c>
      <c r="F3" s="5" t="s">
        <v>11</v>
      </c>
      <c r="G3" s="5" t="s">
        <v>11</v>
      </c>
      <c r="H3" s="5" t="s">
        <v>11</v>
      </c>
      <c r="I3" s="6" t="s">
        <v>12</v>
      </c>
      <c r="J3" s="6" t="s">
        <v>12</v>
      </c>
      <c r="K3" s="7" t="s">
        <v>13</v>
      </c>
      <c r="L3" s="8" t="s">
        <v>14</v>
      </c>
      <c r="M3" s="9" t="s">
        <v>15</v>
      </c>
      <c r="N3" s="10" t="s">
        <v>16</v>
      </c>
      <c r="O3" s="11" t="s">
        <v>17</v>
      </c>
      <c r="P3" s="12" t="s">
        <v>18</v>
      </c>
      <c r="Q3" s="12" t="s">
        <v>18</v>
      </c>
      <c r="R3" s="13" t="s">
        <v>19</v>
      </c>
      <c r="S3" s="14" t="s">
        <v>20</v>
      </c>
      <c r="T3" s="45" t="s">
        <v>31</v>
      </c>
    </row>
    <row r="4" spans="1:20" s="15" customFormat="1" ht="87.75" customHeight="1" x14ac:dyDescent="0.25">
      <c r="A4" s="24"/>
      <c r="B4" s="35" t="s">
        <v>21</v>
      </c>
      <c r="C4" s="35" t="s">
        <v>22</v>
      </c>
      <c r="D4" s="35" t="s">
        <v>5</v>
      </c>
      <c r="E4" s="35" t="s">
        <v>6</v>
      </c>
      <c r="F4" s="35" t="s">
        <v>23</v>
      </c>
      <c r="G4" s="35" t="s">
        <v>23</v>
      </c>
      <c r="H4" s="35" t="s">
        <v>23</v>
      </c>
      <c r="I4" s="35" t="s">
        <v>24</v>
      </c>
      <c r="J4" s="35" t="s">
        <v>24</v>
      </c>
      <c r="K4" s="35" t="s">
        <v>25</v>
      </c>
      <c r="L4" s="34" t="s">
        <v>53</v>
      </c>
      <c r="M4" s="35" t="s">
        <v>26</v>
      </c>
      <c r="N4" s="35" t="s">
        <v>27</v>
      </c>
      <c r="O4" s="35" t="s">
        <v>28</v>
      </c>
      <c r="P4" s="35" t="s">
        <v>29</v>
      </c>
      <c r="Q4" s="35" t="s">
        <v>29</v>
      </c>
      <c r="R4" s="35" t="s">
        <v>30</v>
      </c>
      <c r="S4" s="35" t="s">
        <v>54</v>
      </c>
      <c r="T4" s="45"/>
    </row>
    <row r="5" spans="1:20" ht="18.75" x14ac:dyDescent="0.25">
      <c r="A5" s="46" t="s">
        <v>45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1:20" x14ac:dyDescent="0.25">
      <c r="A6" s="19" t="s">
        <v>4</v>
      </c>
      <c r="B6" s="20">
        <f>SUM(B7:B8)+B11</f>
        <v>37312.539555555559</v>
      </c>
      <c r="C6" s="26" t="s">
        <v>38</v>
      </c>
      <c r="D6" s="26" t="s">
        <v>38</v>
      </c>
      <c r="E6" s="20">
        <f t="shared" ref="E6:H6" si="0">SUM(E7:E8)+E11</f>
        <v>26636.049704648292</v>
      </c>
      <c r="F6" s="20">
        <f t="shared" si="0"/>
        <v>47362.783561643831</v>
      </c>
      <c r="G6" s="20">
        <f t="shared" si="0"/>
        <v>9472.5567123287674</v>
      </c>
      <c r="H6" s="20">
        <f t="shared" si="0"/>
        <v>2368.1391780821918</v>
      </c>
      <c r="I6" s="20">
        <f>SUM(I7:I8)+I11</f>
        <v>51713.487608610572</v>
      </c>
      <c r="J6" s="20">
        <f>SUM(J7:J8)+J11</f>
        <v>21162.466013412228</v>
      </c>
      <c r="K6" s="20">
        <f t="shared" ref="K6" si="1">SUM(K7:K8)+K11</f>
        <v>46968.377534246574</v>
      </c>
      <c r="L6" s="20">
        <f>SUM(L7:L8)+L11</f>
        <v>44270.145537145909</v>
      </c>
      <c r="M6" s="20">
        <f>SUM(M7:M8)+M11</f>
        <v>44846.862909090909</v>
      </c>
      <c r="N6" s="26" t="s">
        <v>38</v>
      </c>
      <c r="O6" s="20">
        <f t="shared" ref="O6" si="2">SUM(O7:O8)+O11</f>
        <v>47493.007397665628</v>
      </c>
      <c r="P6" s="20">
        <f>SUM(P7:P8)+P11</f>
        <v>47126.508924035908</v>
      </c>
      <c r="Q6" s="20">
        <f>SUM(Q7:Q8)+Q11</f>
        <v>47126.508924035908</v>
      </c>
      <c r="R6" s="26" t="s">
        <v>38</v>
      </c>
      <c r="S6" s="20">
        <f t="shared" ref="S6" si="3">SUM(S7:S8)+S11</f>
        <v>41326.916822243409</v>
      </c>
      <c r="T6" s="20">
        <f>SUMIF(B6:S6,"&gt;0")/COUNTIF(B6:S6,"&gt;0")</f>
        <v>36799.025027338983</v>
      </c>
    </row>
    <row r="7" spans="1:20" x14ac:dyDescent="0.25">
      <c r="A7" s="19" t="s">
        <v>35</v>
      </c>
      <c r="B7" s="20">
        <f>B9</f>
        <v>27630.222222222223</v>
      </c>
      <c r="C7" s="26" t="s">
        <v>38</v>
      </c>
      <c r="D7" s="26" t="s">
        <v>38</v>
      </c>
      <c r="E7" s="20">
        <f>E9+E10</f>
        <v>19759.680789798436</v>
      </c>
      <c r="F7" s="20">
        <f>F9</f>
        <v>35046.575342465752</v>
      </c>
      <c r="G7" s="20">
        <f t="shared" ref="G7:H7" si="4">G9</f>
        <v>7009.3150684931506</v>
      </c>
      <c r="H7" s="20">
        <f t="shared" si="4"/>
        <v>1752.3287671232877</v>
      </c>
      <c r="I7" s="20">
        <f>I9+I10</f>
        <v>38233.299412915854</v>
      </c>
      <c r="J7" s="20">
        <f>J9+J10</f>
        <v>15647.229980276134</v>
      </c>
      <c r="K7" s="20">
        <f>K9</f>
        <v>34776.986301369863</v>
      </c>
      <c r="L7" s="20">
        <f>L9</f>
        <v>32833.564938535543</v>
      </c>
      <c r="M7" s="20">
        <f>M9+M10</f>
        <v>33120.818181818184</v>
      </c>
      <c r="N7" s="26" t="s">
        <v>38</v>
      </c>
      <c r="O7" s="20">
        <f>O9</f>
        <v>35027.453559099129</v>
      </c>
      <c r="P7" s="20">
        <f>P9+P10</f>
        <v>34779.309290827827</v>
      </c>
      <c r="Q7" s="20">
        <f>Q9+Q10</f>
        <v>34779.309290827827</v>
      </c>
      <c r="R7" s="26" t="s">
        <v>38</v>
      </c>
      <c r="S7" s="20">
        <f>S9+S10</f>
        <v>30539.255802851196</v>
      </c>
      <c r="T7" s="22">
        <f t="shared" ref="T7:T14" si="5">SUMIF(B7:S7,"&gt;0")/COUNTIF(B7:S7,"&gt;0")</f>
        <v>27209.667782044598</v>
      </c>
    </row>
    <row r="8" spans="1:20" x14ac:dyDescent="0.25">
      <c r="A8" s="19" t="s">
        <v>0</v>
      </c>
      <c r="B8" s="20">
        <f>0.348*B7</f>
        <v>9615.3173333333325</v>
      </c>
      <c r="C8" s="26" t="s">
        <v>38</v>
      </c>
      <c r="D8" s="26" t="s">
        <v>38</v>
      </c>
      <c r="E8" s="20">
        <f t="shared" ref="E8:S8" si="6">0.348*E7</f>
        <v>6876.3689148498552</v>
      </c>
      <c r="F8" s="20">
        <f>0.348*F7</f>
        <v>12196.208219178081</v>
      </c>
      <c r="G8" s="20">
        <f t="shared" ref="G8:H8" si="7">0.348*G7</f>
        <v>2439.2416438356163</v>
      </c>
      <c r="H8" s="20">
        <f t="shared" si="7"/>
        <v>609.81041095890407</v>
      </c>
      <c r="I8" s="20">
        <f t="shared" si="6"/>
        <v>13305.188195694716</v>
      </c>
      <c r="J8" s="20">
        <f t="shared" si="6"/>
        <v>5445.2360331360942</v>
      </c>
      <c r="K8" s="20">
        <f t="shared" si="6"/>
        <v>12102.391232876711</v>
      </c>
      <c r="L8" s="20">
        <f t="shared" si="6"/>
        <v>11426.080598610368</v>
      </c>
      <c r="M8" s="20">
        <f t="shared" si="6"/>
        <v>11526.044727272727</v>
      </c>
      <c r="N8" s="26" t="s">
        <v>38</v>
      </c>
      <c r="O8" s="20">
        <f t="shared" si="6"/>
        <v>12189.553838566497</v>
      </c>
      <c r="P8" s="20">
        <f>0.348*P7</f>
        <v>12103.199633208083</v>
      </c>
      <c r="Q8" s="20">
        <f>0.348*Q7</f>
        <v>12103.199633208083</v>
      </c>
      <c r="R8" s="26" t="s">
        <v>38</v>
      </c>
      <c r="S8" s="20">
        <f t="shared" si="6"/>
        <v>10627.661019392215</v>
      </c>
      <c r="T8" s="22">
        <f t="shared" si="5"/>
        <v>9468.9643881515221</v>
      </c>
    </row>
    <row r="9" spans="1:20" x14ac:dyDescent="0.25">
      <c r="A9" s="19" t="s">
        <v>33</v>
      </c>
      <c r="B9" s="20">
        <f t="shared" ref="B9:S9" si="8">IFERROR(12*B13/B12,"x")</f>
        <v>27630.222222222223</v>
      </c>
      <c r="C9" s="26" t="str">
        <f t="shared" si="8"/>
        <v>x</v>
      </c>
      <c r="D9" s="26" t="str">
        <f t="shared" si="8"/>
        <v>x</v>
      </c>
      <c r="E9" s="20">
        <f t="shared" si="8"/>
        <v>18067.764705882353</v>
      </c>
      <c r="F9" s="20">
        <f t="shared" si="8"/>
        <v>35046.575342465752</v>
      </c>
      <c r="G9" s="20">
        <f t="shared" si="8"/>
        <v>7009.3150684931506</v>
      </c>
      <c r="H9" s="20">
        <f t="shared" si="8"/>
        <v>1752.3287671232877</v>
      </c>
      <c r="I9" s="20">
        <f>IFERROR(12*I13/I12,"x")</f>
        <v>32903.013698630137</v>
      </c>
      <c r="J9" s="20">
        <f>IFERROR(12*J13/J12,"x")</f>
        <v>13159.763313609466</v>
      </c>
      <c r="K9" s="20">
        <f t="shared" si="8"/>
        <v>34776.986301369863</v>
      </c>
      <c r="L9" s="20">
        <f t="shared" si="8"/>
        <v>32833.564938535543</v>
      </c>
      <c r="M9" s="20">
        <f>IFERROR(12*M13/M12,"x")</f>
        <v>32716.2</v>
      </c>
      <c r="N9" s="26" t="str">
        <f t="shared" si="8"/>
        <v>x</v>
      </c>
      <c r="O9" s="20">
        <f t="shared" si="8"/>
        <v>35027.453559099129</v>
      </c>
      <c r="P9" s="20">
        <f t="shared" si="8"/>
        <v>34516.030534351143</v>
      </c>
      <c r="Q9" s="20">
        <f t="shared" ref="Q9" si="9">IFERROR(12*Q13/Q12,"x")</f>
        <v>34516.030534351143</v>
      </c>
      <c r="R9" s="26" t="str">
        <f t="shared" si="8"/>
        <v>x</v>
      </c>
      <c r="S9" s="20">
        <f t="shared" si="8"/>
        <v>25309.807139926139</v>
      </c>
      <c r="T9" s="22">
        <f t="shared" si="5"/>
        <v>26090.361151861376</v>
      </c>
    </row>
    <row r="10" spans="1:20" x14ac:dyDescent="0.25">
      <c r="A10" s="19" t="s">
        <v>34</v>
      </c>
      <c r="B10" s="26" t="str">
        <f>IFERROR(12*B15/B14,"x")</f>
        <v>x</v>
      </c>
      <c r="C10" s="26" t="str">
        <f t="shared" ref="C10:D10" si="10">IFERROR(12*C15/C14,"x")</f>
        <v>x</v>
      </c>
      <c r="D10" s="26" t="str">
        <f t="shared" si="10"/>
        <v>x</v>
      </c>
      <c r="E10" s="20">
        <f t="shared" ref="E10:J10" si="11">IFERROR(12*E15/E14,"x")</f>
        <v>1691.9160839160838</v>
      </c>
      <c r="F10" s="26" t="str">
        <f t="shared" si="11"/>
        <v>x</v>
      </c>
      <c r="G10" s="26" t="str">
        <f t="shared" si="11"/>
        <v>x</v>
      </c>
      <c r="H10" s="26" t="str">
        <f t="shared" si="11"/>
        <v>x</v>
      </c>
      <c r="I10" s="20">
        <f t="shared" si="11"/>
        <v>5330.2857142857147</v>
      </c>
      <c r="J10" s="20">
        <f t="shared" si="11"/>
        <v>2487.4666666666667</v>
      </c>
      <c r="K10" s="26" t="str">
        <f t="shared" ref="K10:S10" si="12">IFERROR(12*K15/K14,"x")</f>
        <v>x</v>
      </c>
      <c r="L10" s="26" t="str">
        <f t="shared" si="12"/>
        <v>x</v>
      </c>
      <c r="M10" s="20">
        <f>IFERROR(12*M15/M14,"x")</f>
        <v>404.61818181818182</v>
      </c>
      <c r="N10" s="26" t="str">
        <f t="shared" si="12"/>
        <v>x</v>
      </c>
      <c r="O10" s="26" t="str">
        <f t="shared" si="12"/>
        <v>x</v>
      </c>
      <c r="P10" s="20">
        <f t="shared" si="12"/>
        <v>263.27875647668395</v>
      </c>
      <c r="Q10" s="20">
        <f t="shared" ref="Q10" si="13">IFERROR(12*Q15/Q14,"x")</f>
        <v>263.27875647668395</v>
      </c>
      <c r="R10" s="26" t="str">
        <f t="shared" si="12"/>
        <v>x</v>
      </c>
      <c r="S10" s="20">
        <f t="shared" si="12"/>
        <v>5229.4486629250578</v>
      </c>
      <c r="T10" s="22">
        <f t="shared" si="5"/>
        <v>2238.6132603664387</v>
      </c>
    </row>
    <row r="11" spans="1:20" x14ac:dyDescent="0.25">
      <c r="A11" s="19" t="s">
        <v>32</v>
      </c>
      <c r="B11" s="20">
        <v>67</v>
      </c>
      <c r="C11" s="26" t="s">
        <v>38</v>
      </c>
      <c r="D11" s="26" t="s">
        <v>38</v>
      </c>
      <c r="E11" s="20">
        <v>0</v>
      </c>
      <c r="F11" s="40">
        <v>120</v>
      </c>
      <c r="G11" s="40">
        <f>F11*0.2</f>
        <v>24</v>
      </c>
      <c r="H11" s="40">
        <f>F11*0.05</f>
        <v>6</v>
      </c>
      <c r="I11" s="40">
        <v>175</v>
      </c>
      <c r="J11" s="40">
        <v>70</v>
      </c>
      <c r="K11" s="20">
        <v>89</v>
      </c>
      <c r="L11" s="20">
        <v>10.5</v>
      </c>
      <c r="M11" s="40">
        <v>200</v>
      </c>
      <c r="N11" s="26" t="s">
        <v>38</v>
      </c>
      <c r="O11" s="20">
        <v>276</v>
      </c>
      <c r="P11" s="20">
        <v>244</v>
      </c>
      <c r="Q11" s="20">
        <v>244</v>
      </c>
      <c r="R11" s="26" t="s">
        <v>38</v>
      </c>
      <c r="S11" s="20">
        <v>160</v>
      </c>
      <c r="T11" s="22">
        <f t="shared" si="5"/>
        <v>129.65384615384616</v>
      </c>
    </row>
    <row r="12" spans="1:20" x14ac:dyDescent="0.25">
      <c r="A12" s="19" t="s">
        <v>1</v>
      </c>
      <c r="B12" s="21">
        <v>20.25</v>
      </c>
      <c r="C12" s="26" t="s">
        <v>38</v>
      </c>
      <c r="D12" s="26" t="s">
        <v>38</v>
      </c>
      <c r="E12" s="21">
        <v>34</v>
      </c>
      <c r="F12" s="41">
        <v>18.25</v>
      </c>
      <c r="G12" s="41">
        <f>F12/0.2</f>
        <v>91.25</v>
      </c>
      <c r="H12" s="41">
        <f>F12/0.05</f>
        <v>365</v>
      </c>
      <c r="I12" s="41">
        <v>18.25</v>
      </c>
      <c r="J12" s="42">
        <v>45.63</v>
      </c>
      <c r="K12" s="21">
        <v>18.25</v>
      </c>
      <c r="L12" s="21">
        <v>18.71</v>
      </c>
      <c r="M12" s="21">
        <v>20</v>
      </c>
      <c r="N12" s="26" t="s">
        <v>38</v>
      </c>
      <c r="O12" s="21">
        <v>18.248999999999999</v>
      </c>
      <c r="P12" s="21">
        <v>18.34</v>
      </c>
      <c r="Q12" s="21">
        <v>18.34</v>
      </c>
      <c r="R12" s="26" t="s">
        <v>38</v>
      </c>
      <c r="S12" s="21">
        <v>24.37</v>
      </c>
      <c r="T12" s="21">
        <f t="shared" si="5"/>
        <v>52.063500000000012</v>
      </c>
    </row>
    <row r="13" spans="1:20" x14ac:dyDescent="0.25">
      <c r="A13" s="19" t="s">
        <v>3</v>
      </c>
      <c r="B13" s="20">
        <v>46626</v>
      </c>
      <c r="C13" s="26" t="s">
        <v>38</v>
      </c>
      <c r="D13" s="26" t="s">
        <v>38</v>
      </c>
      <c r="E13" s="20">
        <v>51192</v>
      </c>
      <c r="F13" s="40">
        <v>53300</v>
      </c>
      <c r="G13" s="40">
        <f>$F$13</f>
        <v>53300</v>
      </c>
      <c r="H13" s="40">
        <f>$F$13</f>
        <v>53300</v>
      </c>
      <c r="I13" s="40">
        <v>50040</v>
      </c>
      <c r="J13" s="40">
        <f>$I$13</f>
        <v>50040</v>
      </c>
      <c r="K13" s="20">
        <v>52890</v>
      </c>
      <c r="L13" s="20">
        <v>51193</v>
      </c>
      <c r="M13" s="40">
        <v>54527</v>
      </c>
      <c r="N13" s="26" t="s">
        <v>38</v>
      </c>
      <c r="O13" s="20">
        <v>53268</v>
      </c>
      <c r="P13" s="20">
        <v>52752</v>
      </c>
      <c r="Q13" s="20">
        <f>$P$13</f>
        <v>52752</v>
      </c>
      <c r="R13" s="26" t="s">
        <v>38</v>
      </c>
      <c r="S13" s="20">
        <v>51400</v>
      </c>
      <c r="T13" s="36">
        <f>(B13+E13+F13+I13+K13+L13+M13+O13+P13+S13)/10</f>
        <v>51718.8</v>
      </c>
    </row>
    <row r="14" spans="1:20" x14ac:dyDescent="0.25">
      <c r="A14" s="19" t="s">
        <v>2</v>
      </c>
      <c r="B14" s="39" t="s">
        <v>38</v>
      </c>
      <c r="C14" s="26" t="s">
        <v>38</v>
      </c>
      <c r="D14" s="26" t="s">
        <v>38</v>
      </c>
      <c r="E14" s="21">
        <v>143</v>
      </c>
      <c r="F14" s="39" t="s">
        <v>38</v>
      </c>
      <c r="G14" s="39" t="s">
        <v>38</v>
      </c>
      <c r="H14" s="39" t="s">
        <v>38</v>
      </c>
      <c r="I14" s="41">
        <v>52.5</v>
      </c>
      <c r="J14" s="42">
        <v>112.5</v>
      </c>
      <c r="K14" s="21">
        <v>0</v>
      </c>
      <c r="L14" s="26" t="s">
        <v>38</v>
      </c>
      <c r="M14" s="21">
        <v>880</v>
      </c>
      <c r="N14" s="26" t="s">
        <v>38</v>
      </c>
      <c r="O14" s="21">
        <v>0</v>
      </c>
      <c r="P14" s="21">
        <v>965</v>
      </c>
      <c r="Q14" s="21">
        <v>965</v>
      </c>
      <c r="R14" s="26" t="s">
        <v>38</v>
      </c>
      <c r="S14" s="21">
        <v>60.58</v>
      </c>
      <c r="T14" s="21">
        <f t="shared" si="5"/>
        <v>454.08285714285711</v>
      </c>
    </row>
    <row r="15" spans="1:20" x14ac:dyDescent="0.25">
      <c r="A15" s="19" t="s">
        <v>36</v>
      </c>
      <c r="B15" s="26" t="s">
        <v>38</v>
      </c>
      <c r="C15" s="26" t="s">
        <v>38</v>
      </c>
      <c r="D15" s="26" t="s">
        <v>38</v>
      </c>
      <c r="E15" s="20">
        <v>20162</v>
      </c>
      <c r="F15" s="39" t="s">
        <v>38</v>
      </c>
      <c r="G15" s="39" t="s">
        <v>38</v>
      </c>
      <c r="H15" s="39" t="s">
        <v>38</v>
      </c>
      <c r="I15" s="40">
        <v>23320</v>
      </c>
      <c r="J15" s="40">
        <f>$I$15</f>
        <v>23320</v>
      </c>
      <c r="K15" s="20">
        <v>27790</v>
      </c>
      <c r="L15" s="26" t="s">
        <v>38</v>
      </c>
      <c r="M15" s="40">
        <v>29672</v>
      </c>
      <c r="N15" s="26" t="s">
        <v>38</v>
      </c>
      <c r="O15" s="40">
        <v>30675</v>
      </c>
      <c r="P15" s="20">
        <v>21172</v>
      </c>
      <c r="Q15" s="20">
        <f>$P$15</f>
        <v>21172</v>
      </c>
      <c r="R15" s="26" t="s">
        <v>38</v>
      </c>
      <c r="S15" s="20">
        <v>26400</v>
      </c>
      <c r="T15" s="36">
        <f>(E15+J15+K15+M15+O15+P15+S15)/7</f>
        <v>25598.714285714286</v>
      </c>
    </row>
    <row r="16" spans="1:20" ht="49.5" customHeight="1" x14ac:dyDescent="0.25">
      <c r="A16" s="28" t="s">
        <v>39</v>
      </c>
      <c r="B16" s="38" t="s">
        <v>37</v>
      </c>
      <c r="C16" s="25"/>
      <c r="D16" s="25"/>
      <c r="E16" s="25"/>
      <c r="F16" s="37"/>
      <c r="G16" s="38" t="s">
        <v>55</v>
      </c>
      <c r="H16" s="38" t="s">
        <v>49</v>
      </c>
      <c r="I16" s="25"/>
      <c r="J16" s="38" t="s">
        <v>42</v>
      </c>
      <c r="K16" s="25"/>
      <c r="L16" s="38" t="s">
        <v>37</v>
      </c>
      <c r="M16" s="25"/>
      <c r="N16" s="25"/>
      <c r="O16" s="27"/>
      <c r="P16" s="38" t="s">
        <v>43</v>
      </c>
      <c r="Q16" s="38" t="s">
        <v>44</v>
      </c>
      <c r="R16" s="25"/>
      <c r="S16" s="25"/>
      <c r="T16" s="25"/>
    </row>
    <row r="17" spans="1:1" x14ac:dyDescent="0.25">
      <c r="A17" s="16"/>
    </row>
  </sheetData>
  <mergeCells count="3">
    <mergeCell ref="A1:T1"/>
    <mergeCell ref="T3:T4"/>
    <mergeCell ref="A5:T5"/>
  </mergeCells>
  <phoneticPr fontId="9" type="noConversion"/>
  <printOptions horizontalCentered="1"/>
  <pageMargins left="0.70866141732283472" right="0.70866141732283472" top="0.51181102362204722" bottom="0.51181102362204722" header="0.31496062992125984" footer="0.31496062992125984"/>
  <pageSetup paperSize="9" scale="76" orientation="landscape" r:id="rId1"/>
  <headerFooter>
    <oddHeader xml:space="preserve">&amp;LČ.j.: MSMT-21301/2025-1&amp;RPříloha č. 10
</oddHeader>
  </headerFooter>
  <rowBreaks count="1" manualBreakCount="1">
    <brk id="4" max="16383" man="1"/>
  </rowBreaks>
  <ignoredErrors>
    <ignoredError sqref="T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titul</vt:lpstr>
      <vt:lpstr>2025</vt:lpstr>
      <vt:lpstr>'2025'!Názvy_tisku</vt:lpstr>
      <vt:lpstr>'2025'!Oblast_tisku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2025-09-10T08:21:31Z</cp:lastPrinted>
  <dcterms:created xsi:type="dcterms:W3CDTF">2013-04-19T07:05:39Z</dcterms:created>
  <dcterms:modified xsi:type="dcterms:W3CDTF">2025-09-10T11:10:00Z</dcterms:modified>
</cp:coreProperties>
</file>