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3F1E6D49-86BC-4EB0-B68B-B801C02C249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itul" sheetId="19" r:id="rId1"/>
    <sheet name="Tabulka a graf č. 1" sheetId="47" r:id="rId2"/>
    <sheet name="Tabulka a graf č. 2" sheetId="45" r:id="rId3"/>
    <sheet name="Tabulka a graf č. 3" sheetId="44" r:id="rId4"/>
    <sheet name="Tabulka a graf č. 4" sheetId="42" r:id="rId5"/>
    <sheet name="Tabulka a graf č. 5" sheetId="43" r:id="rId6"/>
  </sheets>
  <definedNames>
    <definedName name="_xlnm._FilterDatabase" localSheetId="1" hidden="1">'Tabulka a graf č. 1'!$A$4:$P$4</definedName>
    <definedName name="_xlnm._FilterDatabase" localSheetId="2" hidden="1">'Tabulka a graf č. 2'!$A$4:$P$4</definedName>
    <definedName name="_xlnm._FilterDatabase" localSheetId="3" hidden="1">'Tabulka a graf č. 3'!$A$4:$P$4</definedName>
    <definedName name="_xlnm._FilterDatabase" localSheetId="4" hidden="1">'Tabulka a graf č. 4'!$A$4:$P$4</definedName>
    <definedName name="_xlnm._FilterDatabase" localSheetId="5" hidden="1">'Tabulka a graf č. 5'!$A$4:$P$4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47" l="1"/>
  <c r="C14" i="47"/>
  <c r="D14" i="47"/>
  <c r="E14" i="47"/>
  <c r="F14" i="47"/>
  <c r="G14" i="47"/>
  <c r="H14" i="47"/>
  <c r="I14" i="47"/>
  <c r="J14" i="47"/>
  <c r="K14" i="47"/>
  <c r="L14" i="47"/>
  <c r="M14" i="47"/>
  <c r="N14" i="47"/>
  <c r="O14" i="47"/>
  <c r="C14" i="43" l="1"/>
  <c r="D14" i="43"/>
  <c r="E14" i="43"/>
  <c r="F14" i="43"/>
  <c r="G14" i="43"/>
  <c r="H14" i="43"/>
  <c r="I14" i="43"/>
  <c r="J14" i="43"/>
  <c r="K14" i="43"/>
  <c r="L14" i="43"/>
  <c r="M14" i="43"/>
  <c r="N14" i="43"/>
  <c r="O14" i="43"/>
  <c r="B14" i="43"/>
  <c r="C14" i="42"/>
  <c r="D14" i="42"/>
  <c r="E14" i="42"/>
  <c r="F14" i="42"/>
  <c r="G14" i="42"/>
  <c r="H14" i="42"/>
  <c r="I14" i="42"/>
  <c r="J14" i="42"/>
  <c r="K14" i="42"/>
  <c r="L14" i="42"/>
  <c r="M14" i="42"/>
  <c r="N14" i="42"/>
  <c r="O14" i="42"/>
  <c r="B14" i="42"/>
  <c r="C14" i="44"/>
  <c r="D14" i="44"/>
  <c r="E14" i="44"/>
  <c r="F14" i="44"/>
  <c r="G14" i="44"/>
  <c r="H14" i="44"/>
  <c r="I14" i="44"/>
  <c r="J14" i="44"/>
  <c r="K14" i="44"/>
  <c r="L14" i="44"/>
  <c r="M14" i="44"/>
  <c r="N14" i="44"/>
  <c r="O14" i="44"/>
  <c r="B14" i="44"/>
  <c r="C14" i="45"/>
  <c r="D14" i="45"/>
  <c r="E14" i="45"/>
  <c r="F14" i="45"/>
  <c r="G14" i="45"/>
  <c r="H14" i="45"/>
  <c r="I14" i="45"/>
  <c r="J14" i="45"/>
  <c r="K14" i="45"/>
  <c r="L14" i="45"/>
  <c r="M14" i="45"/>
  <c r="N14" i="45"/>
  <c r="O14" i="45"/>
  <c r="B14" i="45"/>
  <c r="B1" i="47" l="1"/>
  <c r="A13" i="47"/>
  <c r="B1" i="45" l="1"/>
  <c r="B1" i="44"/>
  <c r="B1" i="42"/>
  <c r="B6" i="47" l="1"/>
  <c r="B10" i="47" l="1"/>
  <c r="O32" i="47"/>
  <c r="N32" i="47"/>
  <c r="M32" i="47"/>
  <c r="L32" i="47"/>
  <c r="K32" i="47"/>
  <c r="J32" i="47"/>
  <c r="I32" i="47"/>
  <c r="H32" i="47"/>
  <c r="G32" i="47"/>
  <c r="F32" i="47"/>
  <c r="E32" i="47"/>
  <c r="D32" i="47"/>
  <c r="C32" i="47"/>
  <c r="B32" i="47"/>
  <c r="O31" i="47"/>
  <c r="N31" i="47"/>
  <c r="M31" i="47"/>
  <c r="L31" i="47"/>
  <c r="K31" i="47"/>
  <c r="J31" i="47"/>
  <c r="I31" i="47"/>
  <c r="H31" i="47"/>
  <c r="G31" i="47"/>
  <c r="F31" i="47"/>
  <c r="E31" i="47"/>
  <c r="D31" i="47"/>
  <c r="C31" i="47"/>
  <c r="B31" i="47"/>
  <c r="A29" i="47"/>
  <c r="O28" i="47"/>
  <c r="N28" i="47"/>
  <c r="M28" i="47"/>
  <c r="L28" i="47"/>
  <c r="K28" i="47"/>
  <c r="J28" i="47"/>
  <c r="I28" i="47"/>
  <c r="H28" i="47"/>
  <c r="G28" i="47"/>
  <c r="F28" i="47"/>
  <c r="E28" i="47"/>
  <c r="D28" i="47"/>
  <c r="C28" i="47"/>
  <c r="B28" i="47"/>
  <c r="O27" i="47"/>
  <c r="N27" i="47"/>
  <c r="M27" i="47"/>
  <c r="L27" i="47"/>
  <c r="K27" i="47"/>
  <c r="J27" i="47"/>
  <c r="I27" i="47"/>
  <c r="H27" i="47"/>
  <c r="G27" i="47"/>
  <c r="F27" i="47"/>
  <c r="E27" i="47"/>
  <c r="D27" i="47"/>
  <c r="C27" i="47"/>
  <c r="B27" i="47"/>
  <c r="A25" i="47"/>
  <c r="O24" i="47"/>
  <c r="N24" i="47"/>
  <c r="M24" i="47"/>
  <c r="L24" i="47"/>
  <c r="K24" i="47"/>
  <c r="J24" i="47"/>
  <c r="I24" i="47"/>
  <c r="H24" i="47"/>
  <c r="G24" i="47"/>
  <c r="F24" i="47"/>
  <c r="E24" i="47"/>
  <c r="D24" i="47"/>
  <c r="C24" i="47"/>
  <c r="B24" i="47"/>
  <c r="O23" i="47"/>
  <c r="N23" i="47"/>
  <c r="M23" i="47"/>
  <c r="L23" i="47"/>
  <c r="K23" i="47"/>
  <c r="J23" i="47"/>
  <c r="I23" i="47"/>
  <c r="H23" i="47"/>
  <c r="G23" i="47"/>
  <c r="F23" i="47"/>
  <c r="E23" i="47"/>
  <c r="D23" i="47"/>
  <c r="C23" i="47"/>
  <c r="B23" i="47"/>
  <c r="A21" i="47"/>
  <c r="O20" i="47"/>
  <c r="N20" i="47"/>
  <c r="M20" i="47"/>
  <c r="L20" i="47"/>
  <c r="K20" i="47"/>
  <c r="J20" i="47"/>
  <c r="I20" i="47"/>
  <c r="H20" i="47"/>
  <c r="G20" i="47"/>
  <c r="F20" i="47"/>
  <c r="E20" i="47"/>
  <c r="D20" i="47"/>
  <c r="C20" i="47"/>
  <c r="B20" i="47"/>
  <c r="O19" i="47"/>
  <c r="N19" i="47"/>
  <c r="M19" i="47"/>
  <c r="L19" i="47"/>
  <c r="K19" i="47"/>
  <c r="J19" i="47"/>
  <c r="I19" i="47"/>
  <c r="H19" i="47"/>
  <c r="G19" i="47"/>
  <c r="F19" i="47"/>
  <c r="E19" i="47"/>
  <c r="D19" i="47"/>
  <c r="C19" i="47"/>
  <c r="B19" i="47"/>
  <c r="A17" i="47"/>
  <c r="P16" i="47"/>
  <c r="P15" i="47"/>
  <c r="P12" i="47"/>
  <c r="P11" i="47"/>
  <c r="O10" i="47"/>
  <c r="N10" i="47"/>
  <c r="M10" i="47"/>
  <c r="L10" i="47"/>
  <c r="K10" i="47"/>
  <c r="J10" i="47"/>
  <c r="I10" i="47"/>
  <c r="H10" i="47"/>
  <c r="G10" i="47"/>
  <c r="F10" i="47"/>
  <c r="E10" i="47"/>
  <c r="D10" i="47"/>
  <c r="C10" i="47"/>
  <c r="A9" i="47"/>
  <c r="P8" i="47"/>
  <c r="P7" i="47"/>
  <c r="O6" i="47"/>
  <c r="N6" i="47"/>
  <c r="M6" i="47"/>
  <c r="L6" i="47"/>
  <c r="K6" i="47"/>
  <c r="J6" i="47"/>
  <c r="I6" i="47"/>
  <c r="H6" i="47"/>
  <c r="G6" i="47"/>
  <c r="F6" i="47"/>
  <c r="E6" i="47"/>
  <c r="D6" i="47"/>
  <c r="C6" i="47"/>
  <c r="A5" i="47"/>
  <c r="O10" i="45"/>
  <c r="N10" i="45"/>
  <c r="M10" i="45"/>
  <c r="L10" i="45"/>
  <c r="K10" i="45"/>
  <c r="J10" i="45"/>
  <c r="I10" i="45"/>
  <c r="H10" i="45"/>
  <c r="G10" i="45"/>
  <c r="F10" i="45"/>
  <c r="E10" i="45"/>
  <c r="D10" i="45"/>
  <c r="C10" i="45"/>
  <c r="B10" i="45"/>
  <c r="O10" i="44"/>
  <c r="N10" i="44"/>
  <c r="N22" i="44" s="1"/>
  <c r="M10" i="44"/>
  <c r="L10" i="44"/>
  <c r="K10" i="44"/>
  <c r="J10" i="44"/>
  <c r="I10" i="44"/>
  <c r="H10" i="44"/>
  <c r="G10" i="44"/>
  <c r="F10" i="44"/>
  <c r="E10" i="44"/>
  <c r="D10" i="44"/>
  <c r="C10" i="44"/>
  <c r="B10" i="44"/>
  <c r="C10" i="42"/>
  <c r="D10" i="42"/>
  <c r="E10" i="42"/>
  <c r="F10" i="42"/>
  <c r="G10" i="42"/>
  <c r="H10" i="42"/>
  <c r="I10" i="42"/>
  <c r="J10" i="42"/>
  <c r="K10" i="42"/>
  <c r="L10" i="42"/>
  <c r="M10" i="42"/>
  <c r="N10" i="42"/>
  <c r="O10" i="42"/>
  <c r="B10" i="42"/>
  <c r="B10" i="43"/>
  <c r="C10" i="43"/>
  <c r="D10" i="43"/>
  <c r="E10" i="43"/>
  <c r="F10" i="43"/>
  <c r="G10" i="43"/>
  <c r="H10" i="43"/>
  <c r="I10" i="43"/>
  <c r="J10" i="43"/>
  <c r="K10" i="43"/>
  <c r="L10" i="43"/>
  <c r="M10" i="43"/>
  <c r="N10" i="43"/>
  <c r="O10" i="43"/>
  <c r="B6" i="45"/>
  <c r="B26" i="45" s="1"/>
  <c r="O6" i="43"/>
  <c r="N6" i="43"/>
  <c r="M6" i="43"/>
  <c r="L6" i="43"/>
  <c r="K6" i="43"/>
  <c r="J6" i="43"/>
  <c r="I6" i="43"/>
  <c r="H6" i="43"/>
  <c r="G6" i="43"/>
  <c r="F6" i="43"/>
  <c r="E6" i="43"/>
  <c r="D6" i="43"/>
  <c r="C6" i="43"/>
  <c r="B6" i="43"/>
  <c r="O6" i="42"/>
  <c r="N6" i="42"/>
  <c r="M6" i="42"/>
  <c r="L6" i="42"/>
  <c r="K6" i="42"/>
  <c r="J6" i="42"/>
  <c r="I6" i="42"/>
  <c r="H6" i="42"/>
  <c r="G6" i="42"/>
  <c r="F6" i="42"/>
  <c r="E6" i="42"/>
  <c r="D6" i="42"/>
  <c r="C6" i="42"/>
  <c r="B6" i="42"/>
  <c r="O6" i="44"/>
  <c r="N6" i="44"/>
  <c r="M6" i="44"/>
  <c r="L6" i="44"/>
  <c r="K6" i="44"/>
  <c r="J6" i="44"/>
  <c r="I6" i="44"/>
  <c r="H6" i="44"/>
  <c r="G6" i="44"/>
  <c r="F6" i="44"/>
  <c r="E6" i="44"/>
  <c r="D6" i="44"/>
  <c r="C6" i="44"/>
  <c r="B6" i="44"/>
  <c r="O6" i="45"/>
  <c r="N6" i="45"/>
  <c r="M6" i="45"/>
  <c r="L6" i="45"/>
  <c r="K6" i="45"/>
  <c r="J6" i="45"/>
  <c r="I6" i="45"/>
  <c r="H6" i="45"/>
  <c r="G6" i="45"/>
  <c r="F6" i="45"/>
  <c r="E6" i="45"/>
  <c r="D6" i="45"/>
  <c r="C6" i="45"/>
  <c r="O32" i="45"/>
  <c r="N32" i="45"/>
  <c r="M32" i="45"/>
  <c r="L32" i="45"/>
  <c r="K32" i="45"/>
  <c r="J32" i="45"/>
  <c r="I32" i="45"/>
  <c r="H32" i="45"/>
  <c r="G32" i="45"/>
  <c r="F32" i="45"/>
  <c r="E32" i="45"/>
  <c r="D32" i="45"/>
  <c r="C32" i="45"/>
  <c r="B32" i="45"/>
  <c r="O31" i="45"/>
  <c r="N31" i="45"/>
  <c r="M31" i="45"/>
  <c r="L31" i="45"/>
  <c r="K31" i="45"/>
  <c r="J31" i="45"/>
  <c r="I31" i="45"/>
  <c r="H31" i="45"/>
  <c r="G31" i="45"/>
  <c r="F31" i="45"/>
  <c r="E31" i="45"/>
  <c r="D31" i="45"/>
  <c r="C31" i="45"/>
  <c r="B31" i="45"/>
  <c r="A29" i="45"/>
  <c r="O28" i="45"/>
  <c r="N28" i="45"/>
  <c r="M28" i="45"/>
  <c r="L28" i="45"/>
  <c r="K28" i="45"/>
  <c r="J28" i="45"/>
  <c r="I28" i="45"/>
  <c r="H28" i="45"/>
  <c r="G28" i="45"/>
  <c r="F28" i="45"/>
  <c r="E28" i="45"/>
  <c r="D28" i="45"/>
  <c r="C28" i="45"/>
  <c r="B28" i="45"/>
  <c r="O27" i="45"/>
  <c r="N27" i="45"/>
  <c r="M27" i="45"/>
  <c r="L27" i="45"/>
  <c r="K27" i="45"/>
  <c r="J27" i="45"/>
  <c r="I27" i="45"/>
  <c r="H27" i="45"/>
  <c r="G27" i="45"/>
  <c r="F27" i="45"/>
  <c r="E27" i="45"/>
  <c r="D27" i="45"/>
  <c r="C27" i="45"/>
  <c r="B27" i="45"/>
  <c r="A25" i="45"/>
  <c r="O24" i="45"/>
  <c r="N24" i="45"/>
  <c r="M24" i="45"/>
  <c r="L24" i="45"/>
  <c r="K24" i="45"/>
  <c r="J24" i="45"/>
  <c r="I24" i="45"/>
  <c r="H24" i="45"/>
  <c r="G24" i="45"/>
  <c r="F24" i="45"/>
  <c r="E24" i="45"/>
  <c r="D24" i="45"/>
  <c r="C24" i="45"/>
  <c r="B24" i="45"/>
  <c r="O23" i="45"/>
  <c r="N23" i="45"/>
  <c r="M23" i="45"/>
  <c r="L23" i="45"/>
  <c r="K23" i="45"/>
  <c r="J23" i="45"/>
  <c r="I23" i="45"/>
  <c r="H23" i="45"/>
  <c r="G23" i="45"/>
  <c r="F23" i="45"/>
  <c r="E23" i="45"/>
  <c r="D23" i="45"/>
  <c r="C23" i="45"/>
  <c r="B23" i="45"/>
  <c r="A21" i="45"/>
  <c r="O20" i="45"/>
  <c r="N20" i="45"/>
  <c r="M20" i="45"/>
  <c r="L20" i="45"/>
  <c r="K20" i="45"/>
  <c r="J20" i="45"/>
  <c r="I20" i="45"/>
  <c r="H20" i="45"/>
  <c r="G20" i="45"/>
  <c r="F20" i="45"/>
  <c r="E20" i="45"/>
  <c r="D20" i="45"/>
  <c r="C20" i="45"/>
  <c r="B20" i="45"/>
  <c r="O19" i="45"/>
  <c r="N19" i="45"/>
  <c r="M19" i="45"/>
  <c r="L19" i="45"/>
  <c r="K19" i="45"/>
  <c r="J19" i="45"/>
  <c r="I19" i="45"/>
  <c r="H19" i="45"/>
  <c r="G19" i="45"/>
  <c r="F19" i="45"/>
  <c r="E19" i="45"/>
  <c r="D19" i="45"/>
  <c r="C19" i="45"/>
  <c r="B19" i="45"/>
  <c r="A17" i="45"/>
  <c r="P16" i="45"/>
  <c r="P15" i="45"/>
  <c r="A13" i="45"/>
  <c r="P12" i="45"/>
  <c r="P11" i="45"/>
  <c r="A9" i="45"/>
  <c r="P8" i="45"/>
  <c r="P7" i="45"/>
  <c r="A5" i="45"/>
  <c r="O32" i="44"/>
  <c r="N32" i="44"/>
  <c r="M32" i="44"/>
  <c r="L32" i="44"/>
  <c r="K32" i="44"/>
  <c r="J32" i="44"/>
  <c r="I32" i="44"/>
  <c r="H32" i="44"/>
  <c r="G32" i="44"/>
  <c r="F32" i="44"/>
  <c r="E32" i="44"/>
  <c r="D32" i="44"/>
  <c r="C32" i="44"/>
  <c r="B32" i="44"/>
  <c r="O31" i="44"/>
  <c r="N31" i="44"/>
  <c r="M31" i="44"/>
  <c r="L31" i="44"/>
  <c r="K31" i="44"/>
  <c r="J31" i="44"/>
  <c r="I31" i="44"/>
  <c r="H31" i="44"/>
  <c r="G31" i="44"/>
  <c r="F31" i="44"/>
  <c r="E31" i="44"/>
  <c r="D31" i="44"/>
  <c r="C31" i="44"/>
  <c r="B31" i="44"/>
  <c r="M30" i="44"/>
  <c r="F30" i="44"/>
  <c r="E30" i="44"/>
  <c r="A29" i="44"/>
  <c r="O28" i="44"/>
  <c r="N28" i="44"/>
  <c r="M28" i="44"/>
  <c r="L28" i="44"/>
  <c r="K28" i="44"/>
  <c r="J28" i="44"/>
  <c r="I28" i="44"/>
  <c r="H28" i="44"/>
  <c r="G28" i="44"/>
  <c r="F28" i="44"/>
  <c r="E28" i="44"/>
  <c r="D28" i="44"/>
  <c r="C28" i="44"/>
  <c r="B28" i="44"/>
  <c r="O27" i="44"/>
  <c r="N27" i="44"/>
  <c r="M27" i="44"/>
  <c r="L27" i="44"/>
  <c r="K27" i="44"/>
  <c r="J27" i="44"/>
  <c r="I27" i="44"/>
  <c r="H27" i="44"/>
  <c r="G27" i="44"/>
  <c r="F27" i="44"/>
  <c r="E27" i="44"/>
  <c r="D27" i="44"/>
  <c r="C27" i="44"/>
  <c r="B27" i="44"/>
  <c r="O26" i="44"/>
  <c r="A25" i="44"/>
  <c r="O24" i="44"/>
  <c r="N24" i="44"/>
  <c r="M24" i="44"/>
  <c r="L24" i="44"/>
  <c r="K24" i="44"/>
  <c r="J24" i="44"/>
  <c r="I24" i="44"/>
  <c r="H24" i="44"/>
  <c r="G24" i="44"/>
  <c r="F24" i="44"/>
  <c r="E24" i="44"/>
  <c r="D24" i="44"/>
  <c r="C24" i="44"/>
  <c r="B24" i="44"/>
  <c r="O23" i="44"/>
  <c r="N23" i="44"/>
  <c r="M23" i="44"/>
  <c r="L23" i="44"/>
  <c r="K23" i="44"/>
  <c r="J23" i="44"/>
  <c r="I23" i="44"/>
  <c r="H23" i="44"/>
  <c r="G23" i="44"/>
  <c r="F23" i="44"/>
  <c r="E23" i="44"/>
  <c r="D23" i="44"/>
  <c r="C23" i="44"/>
  <c r="B23" i="44"/>
  <c r="O22" i="44"/>
  <c r="A21" i="44"/>
  <c r="O20" i="44"/>
  <c r="N20" i="44"/>
  <c r="M20" i="44"/>
  <c r="L20" i="44"/>
  <c r="K20" i="44"/>
  <c r="J20" i="44"/>
  <c r="I20" i="44"/>
  <c r="H20" i="44"/>
  <c r="G20" i="44"/>
  <c r="F20" i="44"/>
  <c r="E20" i="44"/>
  <c r="D20" i="44"/>
  <c r="C20" i="44"/>
  <c r="B20" i="44"/>
  <c r="O19" i="44"/>
  <c r="N19" i="44"/>
  <c r="M19" i="44"/>
  <c r="L19" i="44"/>
  <c r="K19" i="44"/>
  <c r="J19" i="44"/>
  <c r="I19" i="44"/>
  <c r="H19" i="44"/>
  <c r="G19" i="44"/>
  <c r="F19" i="44"/>
  <c r="E19" i="44"/>
  <c r="D19" i="44"/>
  <c r="C19" i="44"/>
  <c r="B19" i="44"/>
  <c r="G18" i="44"/>
  <c r="A17" i="44"/>
  <c r="P16" i="44"/>
  <c r="P15" i="44"/>
  <c r="A13" i="44"/>
  <c r="P12" i="44"/>
  <c r="P11" i="44"/>
  <c r="A9" i="44"/>
  <c r="P8" i="44"/>
  <c r="P7" i="44"/>
  <c r="A5" i="44"/>
  <c r="A29" i="42"/>
  <c r="A25" i="42"/>
  <c r="A21" i="42"/>
  <c r="A17" i="42"/>
  <c r="A13" i="42"/>
  <c r="A9" i="42"/>
  <c r="A5" i="42"/>
  <c r="J18" i="45" l="1"/>
  <c r="C22" i="44"/>
  <c r="K22" i="44"/>
  <c r="E26" i="44"/>
  <c r="J30" i="45"/>
  <c r="P14" i="44"/>
  <c r="G30" i="44"/>
  <c r="J22" i="45"/>
  <c r="G22" i="45"/>
  <c r="O22" i="45"/>
  <c r="B30" i="45"/>
  <c r="E26" i="45"/>
  <c r="C26" i="45"/>
  <c r="K18" i="45"/>
  <c r="C18" i="44"/>
  <c r="E18" i="45"/>
  <c r="K30" i="44"/>
  <c r="M26" i="45"/>
  <c r="B22" i="45"/>
  <c r="N30" i="44"/>
  <c r="F18" i="45"/>
  <c r="N18" i="45"/>
  <c r="I22" i="44"/>
  <c r="F30" i="45"/>
  <c r="N30" i="45"/>
  <c r="O30" i="44"/>
  <c r="B26" i="44"/>
  <c r="M22" i="44"/>
  <c r="J30" i="44"/>
  <c r="B30" i="47"/>
  <c r="F30" i="47"/>
  <c r="P20" i="47"/>
  <c r="P32" i="47"/>
  <c r="F26" i="45"/>
  <c r="H18" i="45"/>
  <c r="I26" i="45"/>
  <c r="P6" i="45"/>
  <c r="O30" i="45"/>
  <c r="G26" i="45"/>
  <c r="O18" i="45"/>
  <c r="G30" i="45"/>
  <c r="K26" i="45"/>
  <c r="C30" i="45"/>
  <c r="K22" i="45"/>
  <c r="L30" i="45"/>
  <c r="K30" i="45"/>
  <c r="E22" i="45"/>
  <c r="M30" i="45"/>
  <c r="G22" i="44"/>
  <c r="C26" i="44"/>
  <c r="F26" i="44"/>
  <c r="N26" i="44"/>
  <c r="G26" i="44"/>
  <c r="O18" i="44"/>
  <c r="C30" i="44"/>
  <c r="B22" i="44"/>
  <c r="K18" i="44"/>
  <c r="I26" i="44"/>
  <c r="K26" i="44"/>
  <c r="J22" i="44"/>
  <c r="D30" i="44"/>
  <c r="L30" i="44"/>
  <c r="J26" i="44"/>
  <c r="I30" i="44"/>
  <c r="F22" i="44"/>
  <c r="P14" i="43"/>
  <c r="C22" i="45"/>
  <c r="B18" i="44"/>
  <c r="J18" i="44"/>
  <c r="M18" i="45"/>
  <c r="H30" i="45"/>
  <c r="O26" i="45"/>
  <c r="P10" i="44"/>
  <c r="F22" i="45"/>
  <c r="N26" i="45"/>
  <c r="I30" i="45"/>
  <c r="B30" i="44"/>
  <c r="C18" i="45"/>
  <c r="P27" i="45"/>
  <c r="E22" i="44"/>
  <c r="M26" i="44"/>
  <c r="G26" i="47"/>
  <c r="O26" i="47"/>
  <c r="P24" i="47"/>
  <c r="P27" i="44"/>
  <c r="P28" i="44"/>
  <c r="F18" i="44"/>
  <c r="N18" i="44"/>
  <c r="P31" i="44"/>
  <c r="G18" i="45"/>
  <c r="I18" i="45"/>
  <c r="J26" i="45"/>
  <c r="C26" i="47"/>
  <c r="K26" i="47"/>
  <c r="J30" i="47"/>
  <c r="P10" i="45"/>
  <c r="H30" i="44"/>
  <c r="P28" i="47"/>
  <c r="N30" i="47"/>
  <c r="P23" i="47"/>
  <c r="P10" i="47"/>
  <c r="D30" i="47"/>
  <c r="H30" i="47"/>
  <c r="L30" i="47"/>
  <c r="E30" i="47"/>
  <c r="I30" i="47"/>
  <c r="M30" i="47"/>
  <c r="C30" i="47"/>
  <c r="G22" i="47"/>
  <c r="K30" i="47"/>
  <c r="O30" i="47"/>
  <c r="P31" i="47"/>
  <c r="D26" i="47"/>
  <c r="H26" i="47"/>
  <c r="L26" i="47"/>
  <c r="P6" i="47"/>
  <c r="E26" i="47"/>
  <c r="I26" i="47"/>
  <c r="M26" i="47"/>
  <c r="P19" i="47"/>
  <c r="F26" i="47"/>
  <c r="J26" i="47"/>
  <c r="N26" i="47"/>
  <c r="P27" i="47"/>
  <c r="E18" i="47"/>
  <c r="M18" i="47"/>
  <c r="G30" i="47"/>
  <c r="P14" i="47"/>
  <c r="B18" i="47"/>
  <c r="F18" i="47"/>
  <c r="J18" i="47"/>
  <c r="N18" i="47"/>
  <c r="D22" i="47"/>
  <c r="H22" i="47"/>
  <c r="L22" i="47"/>
  <c r="B26" i="47"/>
  <c r="I18" i="47"/>
  <c r="C22" i="47"/>
  <c r="K22" i="47"/>
  <c r="O22" i="47"/>
  <c r="C18" i="47"/>
  <c r="G18" i="47"/>
  <c r="K18" i="47"/>
  <c r="O18" i="47"/>
  <c r="E22" i="47"/>
  <c r="I22" i="47"/>
  <c r="M22" i="47"/>
  <c r="D18" i="47"/>
  <c r="H18" i="47"/>
  <c r="L18" i="47"/>
  <c r="B22" i="47"/>
  <c r="F22" i="47"/>
  <c r="J22" i="47"/>
  <c r="N22" i="47"/>
  <c r="H22" i="44"/>
  <c r="L22" i="44"/>
  <c r="E30" i="45"/>
  <c r="P14" i="45"/>
  <c r="M22" i="45"/>
  <c r="I22" i="45"/>
  <c r="L22" i="45"/>
  <c r="D22" i="45"/>
  <c r="H22" i="45"/>
  <c r="D18" i="45"/>
  <c r="H26" i="45"/>
  <c r="L18" i="45"/>
  <c r="D30" i="45"/>
  <c r="B18" i="45"/>
  <c r="N22" i="45"/>
  <c r="D22" i="44"/>
  <c r="D26" i="44"/>
  <c r="H26" i="44"/>
  <c r="L26" i="44"/>
  <c r="E18" i="44"/>
  <c r="I18" i="44"/>
  <c r="M18" i="44"/>
  <c r="L18" i="44"/>
  <c r="D18" i="44"/>
  <c r="H18" i="44"/>
  <c r="P6" i="44"/>
  <c r="D26" i="45"/>
  <c r="L26" i="45"/>
  <c r="P32" i="45"/>
  <c r="P24" i="45"/>
  <c r="P23" i="45"/>
  <c r="P28" i="45"/>
  <c r="P31" i="45"/>
  <c r="P19" i="45"/>
  <c r="P20" i="45"/>
  <c r="P20" i="44"/>
  <c r="P32" i="44"/>
  <c r="P19" i="44"/>
  <c r="P24" i="44"/>
  <c r="P23" i="44"/>
  <c r="P30" i="45" l="1"/>
  <c r="P26" i="45"/>
  <c r="P18" i="45"/>
  <c r="P22" i="44"/>
  <c r="P30" i="44"/>
  <c r="P18" i="44"/>
  <c r="P26" i="44"/>
  <c r="P30" i="47"/>
  <c r="P22" i="47"/>
  <c r="P26" i="47"/>
  <c r="P18" i="47"/>
  <c r="P22" i="45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P16" i="43"/>
  <c r="P15" i="43"/>
  <c r="O32" i="42"/>
  <c r="N32" i="42"/>
  <c r="M32" i="42"/>
  <c r="L32" i="42"/>
  <c r="K32" i="42"/>
  <c r="J32" i="42"/>
  <c r="I32" i="42"/>
  <c r="H32" i="42"/>
  <c r="G32" i="42"/>
  <c r="F32" i="42"/>
  <c r="E32" i="42"/>
  <c r="D32" i="42"/>
  <c r="C32" i="42"/>
  <c r="B32" i="42"/>
  <c r="O31" i="42"/>
  <c r="N31" i="42"/>
  <c r="M31" i="42"/>
  <c r="L31" i="42"/>
  <c r="K31" i="42"/>
  <c r="J31" i="42"/>
  <c r="I31" i="42"/>
  <c r="H31" i="42"/>
  <c r="G31" i="42"/>
  <c r="F31" i="42"/>
  <c r="E31" i="42"/>
  <c r="D31" i="42"/>
  <c r="C31" i="42"/>
  <c r="B31" i="42"/>
  <c r="O30" i="42"/>
  <c r="N30" i="42"/>
  <c r="M30" i="42"/>
  <c r="L30" i="42"/>
  <c r="K30" i="42"/>
  <c r="J30" i="42"/>
  <c r="I30" i="42"/>
  <c r="H30" i="42"/>
  <c r="G30" i="42"/>
  <c r="F30" i="42"/>
  <c r="E30" i="42"/>
  <c r="D30" i="42"/>
  <c r="C30" i="42"/>
  <c r="B30" i="42"/>
  <c r="O24" i="42"/>
  <c r="N24" i="42"/>
  <c r="M24" i="42"/>
  <c r="L24" i="42"/>
  <c r="K24" i="42"/>
  <c r="J24" i="42"/>
  <c r="I24" i="42"/>
  <c r="H24" i="42"/>
  <c r="G24" i="42"/>
  <c r="F24" i="42"/>
  <c r="E24" i="42"/>
  <c r="D24" i="42"/>
  <c r="C24" i="42"/>
  <c r="B24" i="42"/>
  <c r="O23" i="42"/>
  <c r="N23" i="42"/>
  <c r="M23" i="42"/>
  <c r="L23" i="42"/>
  <c r="K23" i="42"/>
  <c r="J23" i="42"/>
  <c r="I23" i="42"/>
  <c r="H23" i="42"/>
  <c r="G23" i="42"/>
  <c r="F23" i="42"/>
  <c r="E23" i="42"/>
  <c r="D23" i="42"/>
  <c r="C23" i="42"/>
  <c r="B23" i="42"/>
  <c r="O22" i="42"/>
  <c r="N22" i="42"/>
  <c r="M22" i="42"/>
  <c r="L22" i="42"/>
  <c r="K22" i="42"/>
  <c r="J22" i="42"/>
  <c r="I22" i="42"/>
  <c r="H22" i="42"/>
  <c r="G22" i="42"/>
  <c r="F22" i="42"/>
  <c r="E22" i="42"/>
  <c r="D22" i="42"/>
  <c r="C22" i="42"/>
  <c r="B22" i="42"/>
  <c r="P16" i="42"/>
  <c r="P15" i="42"/>
  <c r="P14" i="42"/>
  <c r="P30" i="43" l="1"/>
  <c r="P30" i="42"/>
  <c r="P23" i="43"/>
  <c r="P31" i="43"/>
  <c r="P22" i="43"/>
  <c r="P23" i="42"/>
  <c r="P31" i="42"/>
  <c r="P22" i="42"/>
  <c r="P24" i="43"/>
  <c r="P32" i="43"/>
  <c r="P24" i="42"/>
  <c r="P32" i="42"/>
  <c r="O28" i="43" l="1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P12" i="43"/>
  <c r="P11" i="43"/>
  <c r="P10" i="43"/>
  <c r="P8" i="43"/>
  <c r="P7" i="43"/>
  <c r="P6" i="43"/>
  <c r="O28" i="42"/>
  <c r="N28" i="42"/>
  <c r="M28" i="42"/>
  <c r="L28" i="42"/>
  <c r="K28" i="42"/>
  <c r="J28" i="42"/>
  <c r="I28" i="42"/>
  <c r="H28" i="42"/>
  <c r="G28" i="42"/>
  <c r="F28" i="42"/>
  <c r="E28" i="42"/>
  <c r="D28" i="42"/>
  <c r="C28" i="42"/>
  <c r="B28" i="42"/>
  <c r="O27" i="42"/>
  <c r="N27" i="42"/>
  <c r="M27" i="42"/>
  <c r="L27" i="42"/>
  <c r="K27" i="42"/>
  <c r="J27" i="42"/>
  <c r="I27" i="42"/>
  <c r="H27" i="42"/>
  <c r="G27" i="42"/>
  <c r="F27" i="42"/>
  <c r="E27" i="42"/>
  <c r="D27" i="42"/>
  <c r="C27" i="42"/>
  <c r="B27" i="42"/>
  <c r="O26" i="42"/>
  <c r="N26" i="42"/>
  <c r="M26" i="42"/>
  <c r="L26" i="42"/>
  <c r="K26" i="42"/>
  <c r="J26" i="42"/>
  <c r="I26" i="42"/>
  <c r="H26" i="42"/>
  <c r="G26" i="42"/>
  <c r="F26" i="42"/>
  <c r="E26" i="42"/>
  <c r="D26" i="42"/>
  <c r="C26" i="42"/>
  <c r="B26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B20" i="42"/>
  <c r="O19" i="42"/>
  <c r="N19" i="42"/>
  <c r="M19" i="42"/>
  <c r="L19" i="42"/>
  <c r="K19" i="42"/>
  <c r="J19" i="42"/>
  <c r="I19" i="42"/>
  <c r="H19" i="42"/>
  <c r="G19" i="42"/>
  <c r="F19" i="42"/>
  <c r="E19" i="42"/>
  <c r="D19" i="42"/>
  <c r="C19" i="42"/>
  <c r="B19" i="42"/>
  <c r="O18" i="42"/>
  <c r="N18" i="42"/>
  <c r="M18" i="42"/>
  <c r="L18" i="42"/>
  <c r="K18" i="42"/>
  <c r="J18" i="42"/>
  <c r="I18" i="42"/>
  <c r="H18" i="42"/>
  <c r="G18" i="42"/>
  <c r="F18" i="42"/>
  <c r="E18" i="42"/>
  <c r="D18" i="42"/>
  <c r="C18" i="42"/>
  <c r="B18" i="42"/>
  <c r="P12" i="42"/>
  <c r="P11" i="42"/>
  <c r="P10" i="42"/>
  <c r="P8" i="42"/>
  <c r="P7" i="42"/>
  <c r="P6" i="42"/>
  <c r="P28" i="42" l="1"/>
  <c r="P18" i="43"/>
  <c r="P20" i="43"/>
  <c r="P27" i="43"/>
  <c r="P19" i="42"/>
  <c r="P26" i="42"/>
  <c r="P28" i="43"/>
  <c r="P20" i="42"/>
  <c r="P19" i="43"/>
  <c r="P26" i="43"/>
  <c r="P27" i="42"/>
  <c r="P18" i="42"/>
</calcChain>
</file>

<file path=xl/sharedStrings.xml><?xml version="1.0" encoding="utf-8"?>
<sst xmlns="http://schemas.openxmlformats.org/spreadsheetml/2006/main" count="198" uniqueCount="36">
  <si>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</si>
  <si>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</si>
  <si>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</si>
  <si>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</si>
  <si>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</si>
  <si>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</si>
  <si>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</si>
  <si>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</si>
  <si>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</si>
  <si>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</si>
  <si>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</si>
  <si>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</si>
  <si>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</si>
  <si>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</si>
  <si>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</si>
  <si>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</si>
  <si>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</si>
  <si>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Průměr</t>
  </si>
  <si>
    <t>ŠKOLNÍ STRAVOVÁNÍ</t>
  </si>
  <si>
    <t>VE ŠKOLNÍCH JÍDELNÁCH</t>
  </si>
  <si>
    <t>stravovaní, vzdělávající se v mateřské škole</t>
  </si>
  <si>
    <t>MPN v Kč/strav.</t>
  </si>
  <si>
    <t>pro 360 stravovaných</t>
  </si>
  <si>
    <t>pro 198 stravovaných</t>
  </si>
  <si>
    <t>pro 150 stravovaných</t>
  </si>
  <si>
    <t>pro 100 stravovaných</t>
  </si>
  <si>
    <t>pro 70 stravovaných</t>
  </si>
  <si>
    <t>Příloha č. 11</t>
  </si>
  <si>
    <t>Meziroční změny 2024 oproti 2023 - absolutně</t>
  </si>
  <si>
    <t>Meziroční změny 2024 oproti 2023 - v %</t>
  </si>
  <si>
    <t>v letech 2023 - 2025</t>
  </si>
  <si>
    <t>Krajské normativy školní jídelny v mateřské škole v letech 2023 - 2025</t>
  </si>
  <si>
    <t>Meziroční změny 2025 oproti 2024 - absolutně</t>
  </si>
  <si>
    <t>Meziroční změny 2025 oproti 2024 - v %</t>
  </si>
  <si>
    <t>Č.j.: MSMT-21301/2025-1</t>
  </si>
  <si>
    <t>Královéhradecký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</si>
</sst>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[Red]\-#,##0\ "/>
    <numFmt numFmtId="165" formatCode="0.00_ ;[Red]\-0.00\ "/>
    <numFmt numFmtId="166" formatCode="_-* #,##0_-;\-* #,##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1" fillId="0" borderId="0"/>
    <xf numFmtId="43" fontId="10" fillId="0" borderId="0" applyFont="0" applyFill="0" applyBorder="0" applyAlignment="0" applyProtection="0"/>
  </cellStyleXfs>
  <cellXfs count="58">
    <xf numFmtId="0" fontId="0" fillId="0" borderId="0" xfId="0"/>
    <xf numFmtId="2" fontId="2" fillId="0" borderId="0" xfId="0" applyNumberFormat="1" applyFont="1" applyAlignment="1">
      <alignment horizontal="center"/>
    </xf>
    <xf numFmtId="2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3" fontId="12" fillId="0" borderId="3" xfId="0" applyNumberFormat="1" applyFont="1" applyBorder="1" applyAlignment="1">
      <alignment vertical="center"/>
    </xf>
    <xf numFmtId="3" fontId="0" fillId="0" borderId="4" xfId="0" applyNumberFormat="1" applyBorder="1"/>
    <xf numFmtId="3" fontId="0" fillId="2" borderId="6" xfId="0" applyNumberFormat="1" applyFill="1" applyBorder="1"/>
    <xf numFmtId="4" fontId="12" fillId="0" borderId="7" xfId="0" applyNumberFormat="1" applyFont="1" applyBorder="1" applyAlignment="1">
      <alignment vertical="center"/>
    </xf>
    <xf numFmtId="4" fontId="4" fillId="2" borderId="9" xfId="0" applyNumberFormat="1" applyFont="1" applyFill="1" applyBorder="1"/>
    <xf numFmtId="3" fontId="12" fillId="0" borderId="10" xfId="0" applyNumberFormat="1" applyFont="1" applyBorder="1" applyAlignment="1">
      <alignment vertical="center"/>
    </xf>
    <xf numFmtId="3" fontId="4" fillId="2" borderId="13" xfId="0" applyNumberFormat="1" applyFont="1" applyFill="1" applyBorder="1"/>
    <xf numFmtId="0" fontId="3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textRotation="90" wrapText="1"/>
    </xf>
    <xf numFmtId="2" fontId="6" fillId="0" borderId="18" xfId="0" applyNumberFormat="1" applyFont="1" applyBorder="1" applyAlignment="1">
      <alignment horizontal="center" vertical="center" textRotation="90" wrapText="1"/>
    </xf>
    <xf numFmtId="164" fontId="0" fillId="0" borderId="4" xfId="0" applyNumberFormat="1" applyBorder="1"/>
    <xf numFmtId="164" fontId="0" fillId="0" borderId="5" xfId="0" applyNumberFormat="1" applyBorder="1"/>
    <xf numFmtId="165" fontId="4" fillId="2" borderId="20" xfId="0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8" xfId="0" applyNumberFormat="1" applyBorder="1" applyAlignment="1">
      <alignment horizontal="right"/>
    </xf>
    <xf numFmtId="0" fontId="2" fillId="0" borderId="0" xfId="0" applyFont="1" applyAlignment="1">
      <alignment horizontal="center"/>
    </xf>
    <xf numFmtId="165" fontId="0" fillId="2" borderId="19" xfId="0" applyNumberFormat="1" applyFill="1" applyBorder="1" applyAlignment="1">
      <alignment horizontal="right"/>
    </xf>
    <xf numFmtId="165" fontId="4" fillId="2" borderId="21" xfId="0" applyNumberFormat="1" applyFont="1" applyFill="1" applyBorder="1" applyAlignment="1">
      <alignment horizontal="right"/>
    </xf>
    <xf numFmtId="165" fontId="0" fillId="0" borderId="4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165" fontId="0" fillId="0" borderId="11" xfId="0" applyNumberFormat="1" applyBorder="1" applyAlignment="1">
      <alignment horizontal="right"/>
    </xf>
    <xf numFmtId="165" fontId="0" fillId="0" borderId="12" xfId="0" applyNumberFormat="1" applyBorder="1" applyAlignment="1">
      <alignment horizontal="right"/>
    </xf>
    <xf numFmtId="164" fontId="0" fillId="0" borderId="11" xfId="0" applyNumberFormat="1" applyBorder="1"/>
    <xf numFmtId="164" fontId="0" fillId="0" borderId="12" xfId="0" applyNumberFormat="1" applyBorder="1"/>
    <xf numFmtId="3" fontId="0" fillId="2" borderId="13" xfId="0" applyNumberFormat="1" applyFill="1" applyBorder="1"/>
    <xf numFmtId="0" fontId="0" fillId="0" borderId="0" xfId="0" applyAlignment="1">
      <alignment horizontal="left"/>
    </xf>
    <xf numFmtId="3" fontId="0" fillId="0" borderId="0" xfId="0" applyNumberFormat="1"/>
    <xf numFmtId="164" fontId="0" fillId="2" borderId="19" xfId="0" applyNumberFormat="1" applyFill="1" applyBorder="1" applyAlignment="1">
      <alignment horizontal="right"/>
    </xf>
    <xf numFmtId="164" fontId="4" fillId="2" borderId="21" xfId="0" applyNumberFormat="1" applyFont="1" applyFill="1" applyBorder="1" applyAlignment="1">
      <alignment horizontal="right"/>
    </xf>
    <xf numFmtId="3" fontId="4" fillId="2" borderId="6" xfId="0" applyNumberFormat="1" applyFont="1" applyFill="1" applyBorder="1"/>
    <xf numFmtId="2" fontId="4" fillId="0" borderId="1" xfId="0" applyNumberFormat="1" applyFont="1" applyBorder="1" applyAlignment="1">
      <alignment wrapText="1"/>
    </xf>
    <xf numFmtId="2" fontId="4" fillId="0" borderId="1" xfId="0" applyNumberFormat="1" applyFont="1" applyBorder="1"/>
    <xf numFmtId="3" fontId="4" fillId="0" borderId="1" xfId="0" applyNumberFormat="1" applyFont="1" applyBorder="1" applyAlignment="1">
      <alignment wrapText="1"/>
    </xf>
    <xf numFmtId="3" fontId="4" fillId="0" borderId="1" xfId="0" applyNumberFormat="1" applyFont="1" applyBorder="1"/>
    <xf numFmtId="166" fontId="4" fillId="0" borderId="1" xfId="4" applyNumberFormat="1" applyFont="1" applyBorder="1" applyAlignment="1">
      <alignment wrapText="1"/>
    </xf>
    <xf numFmtId="3" fontId="4" fillId="0" borderId="1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/>
    <xf numFmtId="4" fontId="4" fillId="0" borderId="8" xfId="0" applyNumberFormat="1" applyFont="1" applyBorder="1" applyAlignment="1">
      <alignment wrapText="1"/>
    </xf>
    <xf numFmtId="3" fontId="4" fillId="0" borderId="11" xfId="0" applyNumberFormat="1" applyFont="1" applyBorder="1"/>
    <xf numFmtId="3" fontId="4" fillId="0" borderId="12" xfId="0" applyNumberFormat="1" applyFont="1" applyBorder="1" applyAlignment="1">
      <alignment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5">
    <cellStyle name="Čárka" xfId="4" builtinId="3"/>
    <cellStyle name="Normální" xfId="0" builtinId="0"/>
    <cellStyle name="normální 2" xfId="1" xr:uid="{00000000-0005-0000-0000-000001000000}"/>
    <cellStyle name="Normální 2 2" xfId="2" xr:uid="{00000000-0005-0000-0000-000002000000}"/>
    <cellStyle name="Normální 5" xfId="3" xr:uid="{A31267C0-D06E-4438-BC6A-43CB81BE0FA7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1'!$A$5:$P$5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1'!$B$6:$O$6</c:f>
              <c:numCache>
                <c:formatCode>#,##0</c:formatCode>
                <c:ptCount val="14"/>
                <c:pt idx="0">
                  <c:v>10611</c:v>
                </c:pt>
                <c:pt idx="1">
                  <c:v>9026</c:v>
                </c:pt>
                <c:pt idx="2">
                  <c:v>8903</c:v>
                </c:pt>
                <c:pt idx="3">
                  <c:v>9560</c:v>
                </c:pt>
                <c:pt idx="4">
                  <c:v>9183</c:v>
                </c:pt>
                <c:pt idx="5">
                  <c:v>9600</c:v>
                </c:pt>
                <c:pt idx="6">
                  <c:v>9041</c:v>
                </c:pt>
                <c:pt idx="7">
                  <c:v>8487</c:v>
                </c:pt>
                <c:pt idx="8">
                  <c:v>9516</c:v>
                </c:pt>
                <c:pt idx="9">
                  <c:v>8148</c:v>
                </c:pt>
                <c:pt idx="10">
                  <c:v>9047</c:v>
                </c:pt>
                <c:pt idx="11">
                  <c:v>8175</c:v>
                </c:pt>
                <c:pt idx="12">
                  <c:v>8054</c:v>
                </c:pt>
                <c:pt idx="13">
                  <c:v>8865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A1-414D-95B2-AE72CE20180B}"/>
            </c:ext>
          </c:extLst>
        </c:ser>
        <c:ser>
          <c:idx val="1"/>
          <c:order val="1"/>
          <c:tx>
            <c:strRef>
              <c:f>'Tabulka a graf č. 1'!$A$9:$P$9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1'!$B$10:$O$10</c:f>
              <c:numCache>
                <c:formatCode>#,##0</c:formatCode>
                <c:ptCount val="14"/>
                <c:pt idx="0">
                  <c:v>9905</c:v>
                </c:pt>
                <c:pt idx="1">
                  <c:v>8845</c:v>
                </c:pt>
                <c:pt idx="2">
                  <c:v>9527</c:v>
                </c:pt>
                <c:pt idx="3">
                  <c:v>9410</c:v>
                </c:pt>
                <c:pt idx="4">
                  <c:v>8940</c:v>
                </c:pt>
                <c:pt idx="5">
                  <c:v>8984</c:v>
                </c:pt>
                <c:pt idx="6">
                  <c:v>8602</c:v>
                </c:pt>
                <c:pt idx="7">
                  <c:v>8409</c:v>
                </c:pt>
                <c:pt idx="8">
                  <c:v>9453</c:v>
                </c:pt>
                <c:pt idx="9">
                  <c:v>8649</c:v>
                </c:pt>
                <c:pt idx="10">
                  <c:v>9101</c:v>
                </c:pt>
                <c:pt idx="11">
                  <c:v>8175</c:v>
                </c:pt>
                <c:pt idx="12">
                  <c:v>7974</c:v>
                </c:pt>
                <c:pt idx="13">
                  <c:v>8865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A1-414D-95B2-AE72CE20180B}"/>
            </c:ext>
          </c:extLst>
        </c:ser>
        <c:ser>
          <c:idx val="2"/>
          <c:order val="2"/>
          <c:tx>
            <c:strRef>
              <c:f>'Tabulka a graf č. 1'!$A$13:$P$13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a graf č. 1'!$B$14:$O$14</c:f>
              <c:numCache>
                <c:formatCode>#,##0</c:formatCode>
                <c:ptCount val="14"/>
                <c:pt idx="0">
                  <c:v>10312</c:v>
                </c:pt>
                <c:pt idx="1">
                  <c:v>6192</c:v>
                </c:pt>
                <c:pt idx="2">
                  <c:v>10174</c:v>
                </c:pt>
                <c:pt idx="3">
                  <c:v>6588</c:v>
                </c:pt>
                <c:pt idx="4">
                  <c:v>6237</c:v>
                </c:pt>
                <c:pt idx="5">
                  <c:v>6171</c:v>
                </c:pt>
                <c:pt idx="6">
                  <c:v>9219</c:v>
                </c:pt>
                <c:pt idx="7">
                  <c:v>8829</c:v>
                </c:pt>
                <c:pt idx="8">
                  <c:v>10158</c:v>
                </c:pt>
                <c:pt idx="9">
                  <c:v>9082</c:v>
                </c:pt>
                <c:pt idx="10">
                  <c:v>9680</c:v>
                </c:pt>
                <c:pt idx="11">
                  <c:v>8420</c:v>
                </c:pt>
                <c:pt idx="12">
                  <c:v>8373</c:v>
                </c:pt>
                <c:pt idx="13">
                  <c:v>9319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A1-414D-95B2-AE72CE201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245584"/>
        <c:axId val="228246760"/>
      </c:barChart>
      <c:catAx>
        <c:axId val="228245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8246760"/>
        <c:crosses val="autoZero"/>
        <c:auto val="1"/>
        <c:lblAlgn val="ctr"/>
        <c:lblOffset val="100"/>
        <c:noMultiLvlLbl val="0"/>
      </c:catAx>
      <c:valAx>
        <c:axId val="228246760"/>
        <c:scaling>
          <c:orientation val="minMax"/>
          <c:max val="1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245584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2'!$A$5:$P$5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2'!$B$6:$O$6</c:f>
              <c:numCache>
                <c:formatCode>#,##0</c:formatCode>
                <c:ptCount val="14"/>
                <c:pt idx="0">
                  <c:v>9365</c:v>
                </c:pt>
                <c:pt idx="1">
                  <c:v>8048</c:v>
                </c:pt>
                <c:pt idx="2">
                  <c:v>8184</c:v>
                </c:pt>
                <c:pt idx="3">
                  <c:v>8515</c:v>
                </c:pt>
                <c:pt idx="4">
                  <c:v>8232</c:v>
                </c:pt>
                <c:pt idx="5">
                  <c:v>8383</c:v>
                </c:pt>
                <c:pt idx="6">
                  <c:v>8100</c:v>
                </c:pt>
                <c:pt idx="7">
                  <c:v>7690</c:v>
                </c:pt>
                <c:pt idx="8">
                  <c:v>8531</c:v>
                </c:pt>
                <c:pt idx="9">
                  <c:v>7304</c:v>
                </c:pt>
                <c:pt idx="10">
                  <c:v>8068</c:v>
                </c:pt>
                <c:pt idx="11">
                  <c:v>7329</c:v>
                </c:pt>
                <c:pt idx="12">
                  <c:v>7278</c:v>
                </c:pt>
                <c:pt idx="13">
                  <c:v>7998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7-423C-A1D3-C30EC229089E}"/>
            </c:ext>
          </c:extLst>
        </c:ser>
        <c:ser>
          <c:idx val="1"/>
          <c:order val="1"/>
          <c:tx>
            <c:strRef>
              <c:f>'Tabulka a graf č. 2'!$A$9:$P$9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2'!$B$10:$O$10</c:f>
              <c:numCache>
                <c:formatCode>#,##0</c:formatCode>
                <c:ptCount val="14"/>
                <c:pt idx="0">
                  <c:v>8740</c:v>
                </c:pt>
                <c:pt idx="1">
                  <c:v>7887</c:v>
                </c:pt>
                <c:pt idx="2">
                  <c:v>8714</c:v>
                </c:pt>
                <c:pt idx="3">
                  <c:v>8382</c:v>
                </c:pt>
                <c:pt idx="4">
                  <c:v>8014</c:v>
                </c:pt>
                <c:pt idx="5">
                  <c:v>7882</c:v>
                </c:pt>
                <c:pt idx="6">
                  <c:v>7707</c:v>
                </c:pt>
                <c:pt idx="7">
                  <c:v>7552</c:v>
                </c:pt>
                <c:pt idx="8">
                  <c:v>8474</c:v>
                </c:pt>
                <c:pt idx="9">
                  <c:v>7754</c:v>
                </c:pt>
                <c:pt idx="10">
                  <c:v>8117</c:v>
                </c:pt>
                <c:pt idx="11">
                  <c:v>7329</c:v>
                </c:pt>
                <c:pt idx="12">
                  <c:v>7205</c:v>
                </c:pt>
                <c:pt idx="13">
                  <c:v>7998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07-423C-A1D3-C30EC229089E}"/>
            </c:ext>
          </c:extLst>
        </c:ser>
        <c:ser>
          <c:idx val="2"/>
          <c:order val="2"/>
          <c:tx>
            <c:strRef>
              <c:f>'Tabulka a graf č. 2'!$A$13:$P$13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a graf č. 2'!$B$14:$O$14</c:f>
              <c:numCache>
                <c:formatCode>#,##0</c:formatCode>
                <c:ptCount val="14"/>
                <c:pt idx="0">
                  <c:v>9100</c:v>
                </c:pt>
                <c:pt idx="1">
                  <c:v>5521</c:v>
                </c:pt>
                <c:pt idx="2">
                  <c:v>9306</c:v>
                </c:pt>
                <c:pt idx="3">
                  <c:v>5937</c:v>
                </c:pt>
                <c:pt idx="4">
                  <c:v>5592</c:v>
                </c:pt>
                <c:pt idx="5">
                  <c:v>5414</c:v>
                </c:pt>
                <c:pt idx="6">
                  <c:v>8260</c:v>
                </c:pt>
                <c:pt idx="7">
                  <c:v>7930</c:v>
                </c:pt>
                <c:pt idx="8">
                  <c:v>9106</c:v>
                </c:pt>
                <c:pt idx="9">
                  <c:v>8142</c:v>
                </c:pt>
                <c:pt idx="10">
                  <c:v>8633</c:v>
                </c:pt>
                <c:pt idx="11">
                  <c:v>7548</c:v>
                </c:pt>
                <c:pt idx="12">
                  <c:v>7566</c:v>
                </c:pt>
                <c:pt idx="13">
                  <c:v>8407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07-423C-A1D3-C30EC2290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247544"/>
        <c:axId val="228247936"/>
      </c:barChart>
      <c:catAx>
        <c:axId val="228247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8247936"/>
        <c:crosses val="autoZero"/>
        <c:auto val="1"/>
        <c:lblAlgn val="ctr"/>
        <c:lblOffset val="100"/>
        <c:noMultiLvlLbl val="0"/>
      </c:catAx>
      <c:valAx>
        <c:axId val="228247936"/>
        <c:scaling>
          <c:orientation val="minMax"/>
          <c:max val="11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</a:t>
                </a:r>
                <a:r>
                  <a:rPr lang="cs-CZ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247544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3'!$A$5:$P$5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3'!$B$6:$O$6</c:f>
              <c:numCache>
                <c:formatCode>#,##0</c:formatCode>
                <c:ptCount val="14"/>
                <c:pt idx="0">
                  <c:v>8344</c:v>
                </c:pt>
                <c:pt idx="1">
                  <c:v>7440</c:v>
                </c:pt>
                <c:pt idx="2">
                  <c:v>7546</c:v>
                </c:pt>
                <c:pt idx="3">
                  <c:v>7859</c:v>
                </c:pt>
                <c:pt idx="4">
                  <c:v>7627</c:v>
                </c:pt>
                <c:pt idx="5">
                  <c:v>7440</c:v>
                </c:pt>
                <c:pt idx="6">
                  <c:v>7502</c:v>
                </c:pt>
                <c:pt idx="7">
                  <c:v>7050</c:v>
                </c:pt>
                <c:pt idx="8">
                  <c:v>7904</c:v>
                </c:pt>
                <c:pt idx="9">
                  <c:v>6767</c:v>
                </c:pt>
                <c:pt idx="10">
                  <c:v>7477</c:v>
                </c:pt>
                <c:pt idx="11">
                  <c:v>6790</c:v>
                </c:pt>
                <c:pt idx="12">
                  <c:v>6777</c:v>
                </c:pt>
                <c:pt idx="13">
                  <c:v>7448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8B-4304-AD6C-71FFFF44BAFF}"/>
            </c:ext>
          </c:extLst>
        </c:ser>
        <c:ser>
          <c:idx val="1"/>
          <c:order val="1"/>
          <c:tx>
            <c:strRef>
              <c:f>'Tabulka a graf č. 3'!$A$9:$P$9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3'!$B$10:$O$10</c:f>
              <c:numCache>
                <c:formatCode>#,##0</c:formatCode>
                <c:ptCount val="14"/>
                <c:pt idx="0">
                  <c:v>7787</c:v>
                </c:pt>
                <c:pt idx="1">
                  <c:v>7292</c:v>
                </c:pt>
                <c:pt idx="2">
                  <c:v>7999</c:v>
                </c:pt>
                <c:pt idx="3">
                  <c:v>7736</c:v>
                </c:pt>
                <c:pt idx="4">
                  <c:v>7425</c:v>
                </c:pt>
                <c:pt idx="5">
                  <c:v>6944</c:v>
                </c:pt>
                <c:pt idx="6">
                  <c:v>7138</c:v>
                </c:pt>
                <c:pt idx="7">
                  <c:v>6888</c:v>
                </c:pt>
                <c:pt idx="8">
                  <c:v>7851</c:v>
                </c:pt>
                <c:pt idx="9">
                  <c:v>7184</c:v>
                </c:pt>
                <c:pt idx="10">
                  <c:v>7522</c:v>
                </c:pt>
                <c:pt idx="11">
                  <c:v>6790</c:v>
                </c:pt>
                <c:pt idx="12">
                  <c:v>6710</c:v>
                </c:pt>
                <c:pt idx="13">
                  <c:v>7448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8B-4304-AD6C-71FFFF44BAFF}"/>
            </c:ext>
          </c:extLst>
        </c:ser>
        <c:ser>
          <c:idx val="2"/>
          <c:order val="2"/>
          <c:tx>
            <c:strRef>
              <c:f>'Tabulka a graf č. 3'!$A$13:$P$13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a graf č. 3'!$B$14:$O$14</c:f>
              <c:numCache>
                <c:formatCode>#,##0</c:formatCode>
                <c:ptCount val="14"/>
                <c:pt idx="0">
                  <c:v>8107</c:v>
                </c:pt>
                <c:pt idx="1">
                  <c:v>5104</c:v>
                </c:pt>
                <c:pt idx="2">
                  <c:v>8542</c:v>
                </c:pt>
                <c:pt idx="3">
                  <c:v>5520</c:v>
                </c:pt>
                <c:pt idx="4">
                  <c:v>5180</c:v>
                </c:pt>
                <c:pt idx="5">
                  <c:v>4770</c:v>
                </c:pt>
                <c:pt idx="6">
                  <c:v>7650</c:v>
                </c:pt>
                <c:pt idx="7">
                  <c:v>7232</c:v>
                </c:pt>
                <c:pt idx="8">
                  <c:v>8437</c:v>
                </c:pt>
                <c:pt idx="9">
                  <c:v>7543</c:v>
                </c:pt>
                <c:pt idx="10">
                  <c:v>8000</c:v>
                </c:pt>
                <c:pt idx="11">
                  <c:v>6994</c:v>
                </c:pt>
                <c:pt idx="12">
                  <c:v>7045</c:v>
                </c:pt>
                <c:pt idx="13">
                  <c:v>7829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8B-4304-AD6C-71FFFF44B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248720"/>
        <c:axId val="228249112"/>
      </c:barChart>
      <c:catAx>
        <c:axId val="228248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8249112"/>
        <c:crosses val="autoZero"/>
        <c:auto val="1"/>
        <c:lblAlgn val="ctr"/>
        <c:lblOffset val="100"/>
        <c:noMultiLvlLbl val="0"/>
      </c:catAx>
      <c:valAx>
        <c:axId val="228249112"/>
        <c:scaling>
          <c:orientation val="minMax"/>
          <c:max val="1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24872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4'!$A$5:$P$5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4'!$B$6:$O$6</c:f>
              <c:numCache>
                <c:formatCode>#,##0</c:formatCode>
                <c:ptCount val="14"/>
                <c:pt idx="0">
                  <c:v>8114</c:v>
                </c:pt>
                <c:pt idx="1">
                  <c:v>7430</c:v>
                </c:pt>
                <c:pt idx="2">
                  <c:v>7494</c:v>
                </c:pt>
                <c:pt idx="3">
                  <c:v>7855</c:v>
                </c:pt>
                <c:pt idx="4">
                  <c:v>7613</c:v>
                </c:pt>
                <c:pt idx="5">
                  <c:v>7440</c:v>
                </c:pt>
                <c:pt idx="6">
                  <c:v>7441</c:v>
                </c:pt>
                <c:pt idx="7">
                  <c:v>6566</c:v>
                </c:pt>
                <c:pt idx="8">
                  <c:v>7890</c:v>
                </c:pt>
                <c:pt idx="9">
                  <c:v>6755</c:v>
                </c:pt>
                <c:pt idx="10">
                  <c:v>7477</c:v>
                </c:pt>
                <c:pt idx="11">
                  <c:v>6777</c:v>
                </c:pt>
                <c:pt idx="12">
                  <c:v>6765</c:v>
                </c:pt>
                <c:pt idx="13">
                  <c:v>7438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C-4765-9A05-99EE0B337CC5}"/>
            </c:ext>
          </c:extLst>
        </c:ser>
        <c:ser>
          <c:idx val="1"/>
          <c:order val="1"/>
          <c:tx>
            <c:strRef>
              <c:f>'Tabulka a graf č. 4'!$A$9:$P$9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4'!$B$10:$O$10</c:f>
              <c:numCache>
                <c:formatCode>#,##0</c:formatCode>
                <c:ptCount val="14"/>
                <c:pt idx="0">
                  <c:v>7573</c:v>
                </c:pt>
                <c:pt idx="1">
                  <c:v>7281</c:v>
                </c:pt>
                <c:pt idx="2">
                  <c:v>8040</c:v>
                </c:pt>
                <c:pt idx="3">
                  <c:v>7732</c:v>
                </c:pt>
                <c:pt idx="4">
                  <c:v>7412</c:v>
                </c:pt>
                <c:pt idx="5">
                  <c:v>6944</c:v>
                </c:pt>
                <c:pt idx="6">
                  <c:v>7080</c:v>
                </c:pt>
                <c:pt idx="7">
                  <c:v>6647</c:v>
                </c:pt>
                <c:pt idx="8">
                  <c:v>7837</c:v>
                </c:pt>
                <c:pt idx="9">
                  <c:v>7171</c:v>
                </c:pt>
                <c:pt idx="10">
                  <c:v>7522</c:v>
                </c:pt>
                <c:pt idx="11">
                  <c:v>6777</c:v>
                </c:pt>
                <c:pt idx="12">
                  <c:v>6697</c:v>
                </c:pt>
                <c:pt idx="13">
                  <c:v>7438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4C-4765-9A05-99EE0B337CC5}"/>
            </c:ext>
          </c:extLst>
        </c:ser>
        <c:ser>
          <c:idx val="2"/>
          <c:order val="2"/>
          <c:tx>
            <c:strRef>
              <c:f>'Tabulka a graf č. 4'!$A$13:$P$13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a graf č. 4'!$B$14:$O$14</c:f>
              <c:numCache>
                <c:formatCode>#,##0</c:formatCode>
                <c:ptCount val="14"/>
                <c:pt idx="0">
                  <c:v>7884</c:v>
                </c:pt>
                <c:pt idx="1">
                  <c:v>5097</c:v>
                </c:pt>
                <c:pt idx="2">
                  <c:v>8493</c:v>
                </c:pt>
                <c:pt idx="3">
                  <c:v>5450</c:v>
                </c:pt>
                <c:pt idx="4">
                  <c:v>5171</c:v>
                </c:pt>
                <c:pt idx="5">
                  <c:v>4770</c:v>
                </c:pt>
                <c:pt idx="6">
                  <c:v>7588</c:v>
                </c:pt>
                <c:pt idx="7">
                  <c:v>6979</c:v>
                </c:pt>
                <c:pt idx="8">
                  <c:v>8422</c:v>
                </c:pt>
                <c:pt idx="9">
                  <c:v>7530</c:v>
                </c:pt>
                <c:pt idx="10">
                  <c:v>8000</c:v>
                </c:pt>
                <c:pt idx="11">
                  <c:v>6980</c:v>
                </c:pt>
                <c:pt idx="12">
                  <c:v>7032</c:v>
                </c:pt>
                <c:pt idx="13">
                  <c:v>7818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4C-4765-9A05-99EE0B337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251464"/>
        <c:axId val="224230760"/>
      </c:barChart>
      <c:catAx>
        <c:axId val="228251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4230760"/>
        <c:crosses val="autoZero"/>
        <c:auto val="1"/>
        <c:lblAlgn val="ctr"/>
        <c:lblOffset val="100"/>
        <c:noMultiLvlLbl val="0"/>
      </c:catAx>
      <c:valAx>
        <c:axId val="224230760"/>
        <c:scaling>
          <c:orientation val="minMax"/>
          <c:max val="11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251464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5'!$A$5:$P$5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5'!$B$6:$O$6</c:f>
              <c:numCache>
                <c:formatCode>#,##0</c:formatCode>
                <c:ptCount val="14"/>
                <c:pt idx="0">
                  <c:v>8114</c:v>
                </c:pt>
                <c:pt idx="1">
                  <c:v>7430</c:v>
                </c:pt>
                <c:pt idx="2">
                  <c:v>7494</c:v>
                </c:pt>
                <c:pt idx="3">
                  <c:v>7855</c:v>
                </c:pt>
                <c:pt idx="4">
                  <c:v>7613</c:v>
                </c:pt>
                <c:pt idx="5">
                  <c:v>7440</c:v>
                </c:pt>
                <c:pt idx="6">
                  <c:v>7324</c:v>
                </c:pt>
                <c:pt idx="7">
                  <c:v>5730</c:v>
                </c:pt>
                <c:pt idx="8">
                  <c:v>7890</c:v>
                </c:pt>
                <c:pt idx="9">
                  <c:v>6755</c:v>
                </c:pt>
                <c:pt idx="10">
                  <c:v>7477</c:v>
                </c:pt>
                <c:pt idx="11">
                  <c:v>6777</c:v>
                </c:pt>
                <c:pt idx="12">
                  <c:v>6765</c:v>
                </c:pt>
                <c:pt idx="13">
                  <c:v>7438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9-4D17-B05E-D360474EA66B}"/>
            </c:ext>
          </c:extLst>
        </c:ser>
        <c:ser>
          <c:idx val="1"/>
          <c:order val="1"/>
          <c:tx>
            <c:strRef>
              <c:f>'Tabulka a graf č. 5'!$A$9:$P$9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5'!$B$10:$O$10</c:f>
              <c:numCache>
                <c:formatCode>#,##0</c:formatCode>
                <c:ptCount val="14"/>
                <c:pt idx="0">
                  <c:v>7573</c:v>
                </c:pt>
                <c:pt idx="1">
                  <c:v>7281</c:v>
                </c:pt>
                <c:pt idx="2">
                  <c:v>8040</c:v>
                </c:pt>
                <c:pt idx="3">
                  <c:v>7732</c:v>
                </c:pt>
                <c:pt idx="4">
                  <c:v>7412</c:v>
                </c:pt>
                <c:pt idx="5">
                  <c:v>6944</c:v>
                </c:pt>
                <c:pt idx="6">
                  <c:v>6969</c:v>
                </c:pt>
                <c:pt idx="7">
                  <c:v>6434</c:v>
                </c:pt>
                <c:pt idx="8">
                  <c:v>7837</c:v>
                </c:pt>
                <c:pt idx="9">
                  <c:v>7171</c:v>
                </c:pt>
                <c:pt idx="10">
                  <c:v>7522</c:v>
                </c:pt>
                <c:pt idx="11">
                  <c:v>6777</c:v>
                </c:pt>
                <c:pt idx="12">
                  <c:v>6697</c:v>
                </c:pt>
                <c:pt idx="13">
                  <c:v>7438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39-4D17-B05E-D360474EA66B}"/>
            </c:ext>
          </c:extLst>
        </c:ser>
        <c:ser>
          <c:idx val="2"/>
          <c:order val="2"/>
          <c:tx>
            <c:strRef>
              <c:f>'Tabulka a graf č. 5'!$A$13:$P$13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a graf č. 5'!$B$14:$O$14</c:f>
              <c:numCache>
                <c:formatCode>#,##0</c:formatCode>
                <c:ptCount val="14"/>
                <c:pt idx="0">
                  <c:v>7884</c:v>
                </c:pt>
                <c:pt idx="1">
                  <c:v>5097</c:v>
                </c:pt>
                <c:pt idx="2">
                  <c:v>8493</c:v>
                </c:pt>
                <c:pt idx="3">
                  <c:v>5450</c:v>
                </c:pt>
                <c:pt idx="4">
                  <c:v>5171</c:v>
                </c:pt>
                <c:pt idx="5">
                  <c:v>4770</c:v>
                </c:pt>
                <c:pt idx="6">
                  <c:v>7468</c:v>
                </c:pt>
                <c:pt idx="7">
                  <c:v>6756</c:v>
                </c:pt>
                <c:pt idx="8">
                  <c:v>8422</c:v>
                </c:pt>
                <c:pt idx="9">
                  <c:v>7530</c:v>
                </c:pt>
                <c:pt idx="10">
                  <c:v>8000</c:v>
                </c:pt>
                <c:pt idx="11">
                  <c:v>6980</c:v>
                </c:pt>
                <c:pt idx="12">
                  <c:v>7032</c:v>
                </c:pt>
                <c:pt idx="13">
                  <c:v>7818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39-4D17-B05E-D360474EA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231544"/>
        <c:axId val="224231936"/>
      </c:barChart>
      <c:catAx>
        <c:axId val="224231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1815901741564071"/>
              <c:y val="0.9294140353667912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4231936"/>
        <c:crosses val="autoZero"/>
        <c:auto val="1"/>
        <c:lblAlgn val="ctr"/>
        <c:lblOffset val="100"/>
        <c:noMultiLvlLbl val="0"/>
      </c:catAx>
      <c:valAx>
        <c:axId val="224231936"/>
        <c:scaling>
          <c:orientation val="minMax"/>
          <c:max val="1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231544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15</xdr:col>
      <xdr:colOff>495300</xdr:colOff>
      <xdr:row>57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A4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7" customWidth="1"/>
    <col min="2" max="2" width="9.140625" customWidth="1"/>
  </cols>
  <sheetData>
    <row r="1" spans="1:1" x14ac:dyDescent="0.25">
      <c r="A1" s="34"/>
    </row>
    <row r="2" spans="1:1" x14ac:dyDescent="0.25">
      <c r="A2" s="34" t="s">
        <v>34</v>
      </c>
    </row>
    <row r="15" spans="1:1" ht="36" x14ac:dyDescent="0.55000000000000004">
      <c r="A15" s="4" t="s">
        <v>18</v>
      </c>
    </row>
    <row r="16" spans="1:1" ht="36" x14ac:dyDescent="0.55000000000000004">
      <c r="A16" s="4" t="s">
        <v>19</v>
      </c>
    </row>
    <row r="19" spans="1:1" ht="18.75" x14ac:dyDescent="0.3">
      <c r="A19" s="5" t="s">
        <v>20</v>
      </c>
    </row>
    <row r="21" spans="1:1" ht="18.75" x14ac:dyDescent="0.3">
      <c r="A21" s="5" t="s">
        <v>27</v>
      </c>
    </row>
    <row r="45" spans="1:1" x14ac:dyDescent="0.25">
      <c r="A45" s="6" t="s">
        <v>13</v>
      </c>
    </row>
    <row r="46" spans="1:1" x14ac:dyDescent="0.25">
      <c r="A46" s="7" t="s">
        <v>14</v>
      </c>
    </row>
    <row r="47" spans="1:1" x14ac:dyDescent="0.25">
      <c r="A47" s="7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  <pageSetUpPr fitToPage="1"/>
  </sheetPr>
  <dimension ref="A1:R32"/>
  <sheetViews>
    <sheetView topLeftCell="A8" zoomScaleNormal="100" workbookViewId="0">
      <selection activeCell="B23" sqref="B23:O23"/>
    </sheetView>
  </sheetViews>
  <sheetFormatPr defaultRowHeight="15" x14ac:dyDescent="0.25"/>
  <cols>
    <col min="1" max="1" width="15.140625" bestFit="1" customWidth="1"/>
    <col min="2" max="15" width="7.7109375" customWidth="1"/>
    <col min="16" max="16" width="7.7109375" style="2" customWidth="1"/>
  </cols>
  <sheetData>
    <row r="1" spans="1:18" ht="18.75" x14ac:dyDescent="0.3">
      <c r="B1" s="53" t="str">
        <f>'Tabulka a graf č. 5'!B1:P1</f>
        <v>Krajské normativy školní jídelny v mateřské škole v letech 2023 - 2025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8" ht="15.75" x14ac:dyDescent="0.25">
      <c r="A2" s="8"/>
      <c r="B2" s="54" t="s">
        <v>26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8"/>
    </row>
    <row r="3" spans="1:18" ht="16.5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1"/>
    </row>
    <row r="4" spans="1:18" s="3" customFormat="1" ht="81" customHeight="1" thickBot="1" x14ac:dyDescent="0.3">
      <c r="A4" s="16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35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8" t="s">
        <v>17</v>
      </c>
    </row>
    <row r="5" spans="1:18" ht="19.5" thickBot="1" x14ac:dyDescent="0.3">
      <c r="A5" s="55">
        <f>'Tabulka a graf č. 5'!A5:P5</f>
        <v>2023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</row>
    <row r="6" spans="1:18" x14ac:dyDescent="0.25">
      <c r="A6" s="9" t="s">
        <v>21</v>
      </c>
      <c r="B6" s="10">
        <f>ROUND(12*B8/B7,0)</f>
        <v>10611</v>
      </c>
      <c r="C6" s="10">
        <f>ROUND(12*C8/C7,0)</f>
        <v>9026</v>
      </c>
      <c r="D6" s="10">
        <f t="shared" ref="D6:O6" si="0">ROUND(12*D8/D7,0)</f>
        <v>8903</v>
      </c>
      <c r="E6" s="10">
        <f t="shared" si="0"/>
        <v>9560</v>
      </c>
      <c r="F6" s="10">
        <f t="shared" si="0"/>
        <v>9183</v>
      </c>
      <c r="G6" s="10">
        <f t="shared" si="0"/>
        <v>9600</v>
      </c>
      <c r="H6" s="10">
        <f t="shared" si="0"/>
        <v>9041</v>
      </c>
      <c r="I6" s="10">
        <f t="shared" si="0"/>
        <v>8487</v>
      </c>
      <c r="J6" s="10">
        <f t="shared" si="0"/>
        <v>9516</v>
      </c>
      <c r="K6" s="10">
        <f t="shared" si="0"/>
        <v>8148</v>
      </c>
      <c r="L6" s="10">
        <f t="shared" si="0"/>
        <v>9047</v>
      </c>
      <c r="M6" s="10">
        <f t="shared" si="0"/>
        <v>8175</v>
      </c>
      <c r="N6" s="10">
        <f t="shared" si="0"/>
        <v>8054</v>
      </c>
      <c r="O6" s="10">
        <f t="shared" si="0"/>
        <v>8865</v>
      </c>
      <c r="P6" s="11">
        <f>SUMIF(B6:O6,"&gt;0")/COUNTIF(B6:O6,"&gt;0")</f>
        <v>9015.4285714285706</v>
      </c>
      <c r="R6" s="35"/>
    </row>
    <row r="7" spans="1:18" x14ac:dyDescent="0.25">
      <c r="A7" s="12" t="s">
        <v>15</v>
      </c>
      <c r="B7" s="45">
        <v>28.86</v>
      </c>
      <c r="C7" s="45">
        <v>34.756847999999998</v>
      </c>
      <c r="D7" s="45">
        <v>35.857320000000009</v>
      </c>
      <c r="E7" s="45">
        <v>32.619999999999997</v>
      </c>
      <c r="F7" s="45">
        <v>34.631</v>
      </c>
      <c r="G7" s="46">
        <v>31</v>
      </c>
      <c r="H7" s="45">
        <v>35.119619999999998</v>
      </c>
      <c r="I7" s="45">
        <v>36.26</v>
      </c>
      <c r="J7" s="45">
        <v>33.044207579999998</v>
      </c>
      <c r="K7" s="45">
        <v>38.35</v>
      </c>
      <c r="L7" s="45">
        <v>33.72</v>
      </c>
      <c r="M7" s="45">
        <v>34.799999999999997</v>
      </c>
      <c r="N7" s="45">
        <v>37.491</v>
      </c>
      <c r="O7" s="47">
        <v>34.381</v>
      </c>
      <c r="P7" s="13">
        <f>SUMIF(B7:O7,"&gt;0")/COUNTIF(B7:O7,"&gt;0")</f>
        <v>34.349356827142856</v>
      </c>
    </row>
    <row r="8" spans="1:18" ht="15.75" thickBot="1" x14ac:dyDescent="0.3">
      <c r="A8" s="14" t="s">
        <v>16</v>
      </c>
      <c r="B8" s="44">
        <v>25520</v>
      </c>
      <c r="C8" s="44">
        <v>26142</v>
      </c>
      <c r="D8" s="44">
        <v>26603</v>
      </c>
      <c r="E8" s="44">
        <v>25986</v>
      </c>
      <c r="F8" s="44">
        <v>26500</v>
      </c>
      <c r="G8" s="44">
        <v>24800</v>
      </c>
      <c r="H8" s="44">
        <v>26460</v>
      </c>
      <c r="I8" s="44">
        <v>25646</v>
      </c>
      <c r="J8" s="44">
        <v>26204</v>
      </c>
      <c r="K8" s="44">
        <v>26039</v>
      </c>
      <c r="L8" s="48">
        <v>25422</v>
      </c>
      <c r="M8" s="44">
        <v>23708</v>
      </c>
      <c r="N8" s="44">
        <v>25164</v>
      </c>
      <c r="O8" s="49">
        <v>25400</v>
      </c>
      <c r="P8" s="15">
        <f>SUMIF(B8:O8,"&gt;0")/COUNTIF(B8:O8,"&gt;0")</f>
        <v>25685.285714285714</v>
      </c>
    </row>
    <row r="9" spans="1:18" ht="19.5" thickBot="1" x14ac:dyDescent="0.3">
      <c r="A9" s="55">
        <f>'Tabulka a graf č. 5'!A9:P9</f>
        <v>2024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7"/>
    </row>
    <row r="10" spans="1:18" x14ac:dyDescent="0.25">
      <c r="A10" s="9" t="s">
        <v>21</v>
      </c>
      <c r="B10" s="10">
        <f>ROUND(12*B12/B11,0)</f>
        <v>9905</v>
      </c>
      <c r="C10" s="10">
        <f t="shared" ref="C10:O10" si="1">ROUND(12*C12/C11,0)</f>
        <v>8845</v>
      </c>
      <c r="D10" s="10">
        <f t="shared" si="1"/>
        <v>9527</v>
      </c>
      <c r="E10" s="10">
        <f t="shared" si="1"/>
        <v>9410</v>
      </c>
      <c r="F10" s="10">
        <f t="shared" si="1"/>
        <v>8940</v>
      </c>
      <c r="G10" s="10">
        <f t="shared" si="1"/>
        <v>8984</v>
      </c>
      <c r="H10" s="10">
        <f t="shared" si="1"/>
        <v>8602</v>
      </c>
      <c r="I10" s="10">
        <f t="shared" si="1"/>
        <v>8409</v>
      </c>
      <c r="J10" s="10">
        <f t="shared" si="1"/>
        <v>9453</v>
      </c>
      <c r="K10" s="10">
        <f t="shared" si="1"/>
        <v>8649</v>
      </c>
      <c r="L10" s="10">
        <f t="shared" si="1"/>
        <v>9101</v>
      </c>
      <c r="M10" s="10">
        <f t="shared" si="1"/>
        <v>8175</v>
      </c>
      <c r="N10" s="10">
        <f t="shared" si="1"/>
        <v>7974</v>
      </c>
      <c r="O10" s="10">
        <f t="shared" si="1"/>
        <v>8865</v>
      </c>
      <c r="P10" s="11">
        <f>SUMIF(B10:O10,"&gt;0")/COUNTIF(B10:O10,"&gt;0")</f>
        <v>8917.0714285714294</v>
      </c>
    </row>
    <row r="11" spans="1:18" x14ac:dyDescent="0.25">
      <c r="A11" s="12" t="s">
        <v>15</v>
      </c>
      <c r="B11" s="45">
        <v>30.3</v>
      </c>
      <c r="C11" s="45">
        <v>34.756847999999998</v>
      </c>
      <c r="D11" s="45">
        <v>33.75732</v>
      </c>
      <c r="E11" s="45">
        <v>32.619999999999997</v>
      </c>
      <c r="F11" s="45">
        <v>34.631</v>
      </c>
      <c r="G11" s="46">
        <v>32.462500000000006</v>
      </c>
      <c r="H11" s="45">
        <v>36.173208599999995</v>
      </c>
      <c r="I11" s="45">
        <v>36.6</v>
      </c>
      <c r="J11" s="45">
        <v>33.044207579999998</v>
      </c>
      <c r="K11" s="45">
        <v>35.512</v>
      </c>
      <c r="L11" s="45">
        <v>33.72</v>
      </c>
      <c r="M11" s="45">
        <v>34.799999999999997</v>
      </c>
      <c r="N11" s="45">
        <v>37.491</v>
      </c>
      <c r="O11" s="47">
        <v>34.381</v>
      </c>
      <c r="P11" s="13">
        <f>SUMIF(B11:O11,"&gt;0")/COUNTIF(B11:O11,"&gt;0")</f>
        <v>34.303506012857149</v>
      </c>
    </row>
    <row r="12" spans="1:18" ht="15.75" thickBot="1" x14ac:dyDescent="0.3">
      <c r="A12" s="14" t="s">
        <v>16</v>
      </c>
      <c r="B12" s="41">
        <v>25010</v>
      </c>
      <c r="C12" s="41">
        <v>25619</v>
      </c>
      <c r="D12" s="41">
        <v>26800</v>
      </c>
      <c r="E12" s="41">
        <v>25580</v>
      </c>
      <c r="F12" s="41">
        <v>25800</v>
      </c>
      <c r="G12" s="41">
        <v>24304</v>
      </c>
      <c r="H12" s="41">
        <v>25931</v>
      </c>
      <c r="I12" s="41">
        <v>25646</v>
      </c>
      <c r="J12" s="41">
        <v>26030</v>
      </c>
      <c r="K12" s="41">
        <v>25596</v>
      </c>
      <c r="L12" s="42">
        <v>25574</v>
      </c>
      <c r="M12" s="41">
        <v>23708</v>
      </c>
      <c r="N12" s="41">
        <v>24912</v>
      </c>
      <c r="O12" s="41">
        <v>25400</v>
      </c>
      <c r="P12" s="15">
        <f>SUMIF(B12:O12,"&gt;0")/COUNTIF(B12:O12,"&gt;0")</f>
        <v>25422.142857142859</v>
      </c>
    </row>
    <row r="13" spans="1:18" ht="19.5" thickBot="1" x14ac:dyDescent="0.3">
      <c r="A13" s="55">
        <f>'Tabulka a graf č. 5'!A13:P13</f>
        <v>2025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7"/>
    </row>
    <row r="14" spans="1:18" x14ac:dyDescent="0.25">
      <c r="A14" s="9" t="s">
        <v>21</v>
      </c>
      <c r="B14" s="10">
        <f>ROUND(12*B16/B15,0)</f>
        <v>10312</v>
      </c>
      <c r="C14" s="10">
        <f t="shared" ref="C14:O14" si="2">ROUND(12*C16/C15,0)</f>
        <v>6192</v>
      </c>
      <c r="D14" s="10">
        <f t="shared" si="2"/>
        <v>10174</v>
      </c>
      <c r="E14" s="10">
        <f t="shared" si="2"/>
        <v>6588</v>
      </c>
      <c r="F14" s="10">
        <f t="shared" si="2"/>
        <v>6237</v>
      </c>
      <c r="G14" s="10">
        <f t="shared" si="2"/>
        <v>6171</v>
      </c>
      <c r="H14" s="10">
        <f t="shared" si="2"/>
        <v>9219</v>
      </c>
      <c r="I14" s="10">
        <f t="shared" si="2"/>
        <v>8829</v>
      </c>
      <c r="J14" s="10">
        <f t="shared" si="2"/>
        <v>10158</v>
      </c>
      <c r="K14" s="10">
        <f t="shared" si="2"/>
        <v>9082</v>
      </c>
      <c r="L14" s="10">
        <f t="shared" si="2"/>
        <v>9680</v>
      </c>
      <c r="M14" s="10">
        <f t="shared" si="2"/>
        <v>8420</v>
      </c>
      <c r="N14" s="10">
        <f t="shared" si="2"/>
        <v>8373</v>
      </c>
      <c r="O14" s="10">
        <f t="shared" si="2"/>
        <v>9319</v>
      </c>
      <c r="P14" s="38">
        <f t="shared" ref="P14:P16" si="3">SUMIF(B14:O14,"&gt;0")/COUNTIF(B14:O14,"&gt;0")</f>
        <v>8482.4285714285706</v>
      </c>
    </row>
    <row r="15" spans="1:18" x14ac:dyDescent="0.25">
      <c r="A15" s="12" t="s">
        <v>15</v>
      </c>
      <c r="B15" s="39">
        <v>30.56</v>
      </c>
      <c r="C15" s="39">
        <v>52.135272000000001</v>
      </c>
      <c r="D15" s="39">
        <v>33.75732</v>
      </c>
      <c r="E15" s="39">
        <v>36.479999999999997</v>
      </c>
      <c r="F15" s="39">
        <v>51.947000000000003</v>
      </c>
      <c r="G15" s="40">
        <v>48.693750000000001</v>
      </c>
      <c r="H15" s="39">
        <v>36.173208599999995</v>
      </c>
      <c r="I15" s="40">
        <v>36.6</v>
      </c>
      <c r="J15" s="39">
        <v>33.044207579999998</v>
      </c>
      <c r="K15" s="40">
        <v>35.512</v>
      </c>
      <c r="L15" s="40">
        <v>33.72</v>
      </c>
      <c r="M15" s="39">
        <v>34.799999999999997</v>
      </c>
      <c r="N15" s="39">
        <v>37.491</v>
      </c>
      <c r="O15" s="39">
        <v>34.381</v>
      </c>
      <c r="P15" s="13">
        <f t="shared" si="3"/>
        <v>38.235339870000004</v>
      </c>
    </row>
    <row r="16" spans="1:18" ht="15.75" thickBot="1" x14ac:dyDescent="0.3">
      <c r="A16" s="14" t="s">
        <v>16</v>
      </c>
      <c r="B16" s="44">
        <v>26261</v>
      </c>
      <c r="C16" s="44">
        <v>26900</v>
      </c>
      <c r="D16" s="44">
        <v>28620</v>
      </c>
      <c r="E16" s="44">
        <v>20029</v>
      </c>
      <c r="F16" s="44">
        <v>27000</v>
      </c>
      <c r="G16" s="44">
        <v>25040</v>
      </c>
      <c r="H16" s="44">
        <v>27790</v>
      </c>
      <c r="I16" s="44">
        <v>26928</v>
      </c>
      <c r="J16" s="44">
        <v>27972</v>
      </c>
      <c r="K16" s="44">
        <v>26876</v>
      </c>
      <c r="L16" s="44">
        <v>27201</v>
      </c>
      <c r="M16" s="44">
        <v>24419</v>
      </c>
      <c r="N16" s="44">
        <v>26158</v>
      </c>
      <c r="O16" s="44">
        <v>26700</v>
      </c>
      <c r="P16" s="15">
        <f t="shared" si="3"/>
        <v>26278.142857142859</v>
      </c>
    </row>
    <row r="17" spans="1:16" ht="19.5" thickBot="1" x14ac:dyDescent="0.3">
      <c r="A17" s="50" t="str">
        <f>'Tabulka a graf č. 5'!A17:P17</f>
        <v>Meziroční změny 2024 oproti 2023 - absolutně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/>
    </row>
    <row r="18" spans="1:16" x14ac:dyDescent="0.25">
      <c r="A18" s="9" t="s">
        <v>21</v>
      </c>
      <c r="B18" s="19">
        <f t="shared" ref="B18:O18" si="4">ROUND(B10-B6,0)</f>
        <v>-706</v>
      </c>
      <c r="C18" s="19">
        <f t="shared" si="4"/>
        <v>-181</v>
      </c>
      <c r="D18" s="19">
        <f t="shared" si="4"/>
        <v>624</v>
      </c>
      <c r="E18" s="19">
        <f t="shared" si="4"/>
        <v>-150</v>
      </c>
      <c r="F18" s="19">
        <f t="shared" si="4"/>
        <v>-243</v>
      </c>
      <c r="G18" s="19">
        <f t="shared" si="4"/>
        <v>-616</v>
      </c>
      <c r="H18" s="19">
        <f t="shared" si="4"/>
        <v>-439</v>
      </c>
      <c r="I18" s="19">
        <f t="shared" si="4"/>
        <v>-78</v>
      </c>
      <c r="J18" s="19">
        <f t="shared" si="4"/>
        <v>-63</v>
      </c>
      <c r="K18" s="19">
        <f t="shared" si="4"/>
        <v>501</v>
      </c>
      <c r="L18" s="19">
        <f t="shared" si="4"/>
        <v>54</v>
      </c>
      <c r="M18" s="19">
        <f t="shared" si="4"/>
        <v>0</v>
      </c>
      <c r="N18" s="19">
        <f t="shared" si="4"/>
        <v>-80</v>
      </c>
      <c r="O18" s="20">
        <f t="shared" si="4"/>
        <v>0</v>
      </c>
      <c r="P18" s="11">
        <f t="shared" ref="P18:P20" si="5">AVERAGE(B18:O18)</f>
        <v>-98.357142857142861</v>
      </c>
    </row>
    <row r="19" spans="1:16" x14ac:dyDescent="0.25">
      <c r="A19" s="12" t="s">
        <v>15</v>
      </c>
      <c r="B19" s="22">
        <f t="shared" ref="B19:O19" si="6">ROUND(B11-B7,2)</f>
        <v>1.44</v>
      </c>
      <c r="C19" s="22">
        <f t="shared" si="6"/>
        <v>0</v>
      </c>
      <c r="D19" s="22">
        <f t="shared" si="6"/>
        <v>-2.1</v>
      </c>
      <c r="E19" s="22">
        <f t="shared" si="6"/>
        <v>0</v>
      </c>
      <c r="F19" s="22">
        <f t="shared" si="6"/>
        <v>0</v>
      </c>
      <c r="G19" s="22">
        <f t="shared" si="6"/>
        <v>1.46</v>
      </c>
      <c r="H19" s="22">
        <f t="shared" si="6"/>
        <v>1.05</v>
      </c>
      <c r="I19" s="22">
        <f t="shared" si="6"/>
        <v>0.34</v>
      </c>
      <c r="J19" s="22">
        <f t="shared" si="6"/>
        <v>0</v>
      </c>
      <c r="K19" s="22">
        <f t="shared" si="6"/>
        <v>-2.84</v>
      </c>
      <c r="L19" s="22">
        <f t="shared" si="6"/>
        <v>0</v>
      </c>
      <c r="M19" s="22">
        <f t="shared" si="6"/>
        <v>0</v>
      </c>
      <c r="N19" s="22">
        <f t="shared" si="6"/>
        <v>0</v>
      </c>
      <c r="O19" s="23">
        <f t="shared" si="6"/>
        <v>0</v>
      </c>
      <c r="P19" s="21">
        <f t="shared" si="5"/>
        <v>-4.6428571428571423E-2</v>
      </c>
    </row>
    <row r="20" spans="1:16" ht="15.75" thickBot="1" x14ac:dyDescent="0.3">
      <c r="A20" s="14" t="s">
        <v>16</v>
      </c>
      <c r="B20" s="31">
        <f t="shared" ref="B20:O20" si="7">ROUND(B12-B8,0)</f>
        <v>-510</v>
      </c>
      <c r="C20" s="31">
        <f t="shared" si="7"/>
        <v>-523</v>
      </c>
      <c r="D20" s="31">
        <f t="shared" si="7"/>
        <v>197</v>
      </c>
      <c r="E20" s="31">
        <f t="shared" si="7"/>
        <v>-406</v>
      </c>
      <c r="F20" s="31">
        <f t="shared" si="7"/>
        <v>-700</v>
      </c>
      <c r="G20" s="31">
        <f t="shared" si="7"/>
        <v>-496</v>
      </c>
      <c r="H20" s="31">
        <f t="shared" si="7"/>
        <v>-529</v>
      </c>
      <c r="I20" s="31">
        <f t="shared" si="7"/>
        <v>0</v>
      </c>
      <c r="J20" s="31">
        <f t="shared" si="7"/>
        <v>-174</v>
      </c>
      <c r="K20" s="31">
        <f t="shared" si="7"/>
        <v>-443</v>
      </c>
      <c r="L20" s="31">
        <f t="shared" si="7"/>
        <v>152</v>
      </c>
      <c r="M20" s="31">
        <f t="shared" si="7"/>
        <v>0</v>
      </c>
      <c r="N20" s="31">
        <f t="shared" si="7"/>
        <v>-252</v>
      </c>
      <c r="O20" s="32">
        <f t="shared" si="7"/>
        <v>0</v>
      </c>
      <c r="P20" s="33">
        <f t="shared" si="5"/>
        <v>-263.14285714285717</v>
      </c>
    </row>
    <row r="21" spans="1:16" ht="19.5" thickBot="1" x14ac:dyDescent="0.3">
      <c r="A21" s="50" t="str">
        <f>'Tabulka a graf č. 5'!A21:P21</f>
        <v>Meziroční změny 2025 oproti 2024 - absolutně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2"/>
    </row>
    <row r="22" spans="1:16" x14ac:dyDescent="0.25">
      <c r="A22" s="9" t="s">
        <v>21</v>
      </c>
      <c r="B22" s="19">
        <f t="shared" ref="B22:O22" si="8">ROUND(B14-B10,0)</f>
        <v>407</v>
      </c>
      <c r="C22" s="19">
        <f t="shared" si="8"/>
        <v>-2653</v>
      </c>
      <c r="D22" s="19">
        <f t="shared" si="8"/>
        <v>647</v>
      </c>
      <c r="E22" s="19">
        <f t="shared" si="8"/>
        <v>-2822</v>
      </c>
      <c r="F22" s="19">
        <f t="shared" si="8"/>
        <v>-2703</v>
      </c>
      <c r="G22" s="19">
        <f t="shared" si="8"/>
        <v>-2813</v>
      </c>
      <c r="H22" s="19">
        <f t="shared" si="8"/>
        <v>617</v>
      </c>
      <c r="I22" s="19">
        <f t="shared" si="8"/>
        <v>420</v>
      </c>
      <c r="J22" s="19">
        <f t="shared" si="8"/>
        <v>705</v>
      </c>
      <c r="K22" s="19">
        <f t="shared" si="8"/>
        <v>433</v>
      </c>
      <c r="L22" s="19">
        <f t="shared" si="8"/>
        <v>579</v>
      </c>
      <c r="M22" s="19">
        <f t="shared" si="8"/>
        <v>245</v>
      </c>
      <c r="N22" s="19">
        <f t="shared" si="8"/>
        <v>399</v>
      </c>
      <c r="O22" s="20">
        <f t="shared" si="8"/>
        <v>454</v>
      </c>
      <c r="P22" s="11">
        <f t="shared" ref="P22:P24" si="9">AVERAGE(B22:O22)</f>
        <v>-434.64285714285717</v>
      </c>
    </row>
    <row r="23" spans="1:16" x14ac:dyDescent="0.25">
      <c r="A23" s="12" t="s">
        <v>15</v>
      </c>
      <c r="B23" s="22">
        <f t="shared" ref="B23:O23" si="10">ROUND(B15-B11,2)</f>
        <v>0.26</v>
      </c>
      <c r="C23" s="22">
        <f t="shared" si="10"/>
        <v>17.38</v>
      </c>
      <c r="D23" s="22">
        <f t="shared" si="10"/>
        <v>0</v>
      </c>
      <c r="E23" s="22">
        <f t="shared" si="10"/>
        <v>3.86</v>
      </c>
      <c r="F23" s="22">
        <f t="shared" si="10"/>
        <v>17.32</v>
      </c>
      <c r="G23" s="22">
        <f t="shared" si="10"/>
        <v>16.23</v>
      </c>
      <c r="H23" s="22">
        <f t="shared" si="10"/>
        <v>0</v>
      </c>
      <c r="I23" s="22">
        <f t="shared" si="10"/>
        <v>0</v>
      </c>
      <c r="J23" s="22">
        <f t="shared" si="10"/>
        <v>0</v>
      </c>
      <c r="K23" s="22">
        <f t="shared" si="10"/>
        <v>0</v>
      </c>
      <c r="L23" s="22">
        <f t="shared" si="10"/>
        <v>0</v>
      </c>
      <c r="M23" s="22">
        <f t="shared" si="10"/>
        <v>0</v>
      </c>
      <c r="N23" s="22">
        <f t="shared" si="10"/>
        <v>0</v>
      </c>
      <c r="O23" s="23">
        <f t="shared" si="10"/>
        <v>0</v>
      </c>
      <c r="P23" s="21">
        <f t="shared" si="9"/>
        <v>3.9321428571428569</v>
      </c>
    </row>
    <row r="24" spans="1:16" ht="15.75" thickBot="1" x14ac:dyDescent="0.3">
      <c r="A24" s="14" t="s">
        <v>16</v>
      </c>
      <c r="B24" s="31">
        <f t="shared" ref="B24:O24" si="11">ROUND(B16-B12,0)</f>
        <v>1251</v>
      </c>
      <c r="C24" s="31">
        <f t="shared" si="11"/>
        <v>1281</v>
      </c>
      <c r="D24" s="31">
        <f t="shared" si="11"/>
        <v>1820</v>
      </c>
      <c r="E24" s="31">
        <f t="shared" si="11"/>
        <v>-5551</v>
      </c>
      <c r="F24" s="31">
        <f t="shared" si="11"/>
        <v>1200</v>
      </c>
      <c r="G24" s="31">
        <f t="shared" si="11"/>
        <v>736</v>
      </c>
      <c r="H24" s="31">
        <f t="shared" si="11"/>
        <v>1859</v>
      </c>
      <c r="I24" s="31">
        <f t="shared" si="11"/>
        <v>1282</v>
      </c>
      <c r="J24" s="31">
        <f t="shared" si="11"/>
        <v>1942</v>
      </c>
      <c r="K24" s="31">
        <f t="shared" si="11"/>
        <v>1280</v>
      </c>
      <c r="L24" s="31">
        <f t="shared" si="11"/>
        <v>1627</v>
      </c>
      <c r="M24" s="31">
        <f t="shared" si="11"/>
        <v>711</v>
      </c>
      <c r="N24" s="31">
        <f t="shared" si="11"/>
        <v>1246</v>
      </c>
      <c r="O24" s="32">
        <f t="shared" si="11"/>
        <v>1300</v>
      </c>
      <c r="P24" s="33">
        <f t="shared" si="9"/>
        <v>856</v>
      </c>
    </row>
    <row r="25" spans="1:16" ht="19.5" thickBot="1" x14ac:dyDescent="0.3">
      <c r="A25" s="50" t="str">
        <f>'Tabulka a graf č. 5'!A25:P25</f>
        <v>Meziroční změny 2024 oproti 2023 - v %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2"/>
    </row>
    <row r="26" spans="1:16" x14ac:dyDescent="0.25">
      <c r="A26" s="9" t="s">
        <v>21</v>
      </c>
      <c r="B26" s="27">
        <f t="shared" ref="B26:O28" si="12">ROUND(100*(B10-B6)/B6,2)</f>
        <v>-6.65</v>
      </c>
      <c r="C26" s="27">
        <f t="shared" si="12"/>
        <v>-2.0099999999999998</v>
      </c>
      <c r="D26" s="27">
        <f t="shared" si="12"/>
        <v>7.01</v>
      </c>
      <c r="E26" s="27">
        <f t="shared" si="12"/>
        <v>-1.57</v>
      </c>
      <c r="F26" s="27">
        <f t="shared" si="12"/>
        <v>-2.65</v>
      </c>
      <c r="G26" s="27">
        <f t="shared" si="12"/>
        <v>-6.42</v>
      </c>
      <c r="H26" s="27">
        <f t="shared" si="12"/>
        <v>-4.8600000000000003</v>
      </c>
      <c r="I26" s="27">
        <f t="shared" si="12"/>
        <v>-0.92</v>
      </c>
      <c r="J26" s="27">
        <f t="shared" si="12"/>
        <v>-0.66</v>
      </c>
      <c r="K26" s="27">
        <f t="shared" si="12"/>
        <v>6.15</v>
      </c>
      <c r="L26" s="27">
        <f t="shared" si="12"/>
        <v>0.6</v>
      </c>
      <c r="M26" s="27">
        <f t="shared" si="12"/>
        <v>0</v>
      </c>
      <c r="N26" s="27">
        <f t="shared" si="12"/>
        <v>-0.99</v>
      </c>
      <c r="O26" s="28">
        <f t="shared" si="12"/>
        <v>0</v>
      </c>
      <c r="P26" s="25">
        <f t="shared" ref="P26:P28" si="13">AVERAGE(B26:O26)</f>
        <v>-0.92642857142857171</v>
      </c>
    </row>
    <row r="27" spans="1:16" x14ac:dyDescent="0.25">
      <c r="A27" s="12" t="s">
        <v>15</v>
      </c>
      <c r="B27" s="22">
        <f t="shared" si="12"/>
        <v>4.99</v>
      </c>
      <c r="C27" s="22">
        <f t="shared" si="12"/>
        <v>0</v>
      </c>
      <c r="D27" s="22">
        <f t="shared" si="12"/>
        <v>-5.86</v>
      </c>
      <c r="E27" s="22">
        <f t="shared" si="12"/>
        <v>0</v>
      </c>
      <c r="F27" s="22">
        <f t="shared" si="12"/>
        <v>0</v>
      </c>
      <c r="G27" s="22">
        <f t="shared" si="12"/>
        <v>4.72</v>
      </c>
      <c r="H27" s="22">
        <f t="shared" si="12"/>
        <v>3</v>
      </c>
      <c r="I27" s="22">
        <f t="shared" si="12"/>
        <v>0.94</v>
      </c>
      <c r="J27" s="22">
        <f t="shared" si="12"/>
        <v>0</v>
      </c>
      <c r="K27" s="22">
        <f t="shared" si="12"/>
        <v>-7.4</v>
      </c>
      <c r="L27" s="22">
        <f t="shared" si="12"/>
        <v>0</v>
      </c>
      <c r="M27" s="22">
        <f t="shared" si="12"/>
        <v>0</v>
      </c>
      <c r="N27" s="22">
        <f t="shared" si="12"/>
        <v>0</v>
      </c>
      <c r="O27" s="23">
        <f t="shared" si="12"/>
        <v>0</v>
      </c>
      <c r="P27" s="21">
        <f t="shared" si="13"/>
        <v>2.7857142857142771E-2</v>
      </c>
    </row>
    <row r="28" spans="1:16" ht="15.75" thickBot="1" x14ac:dyDescent="0.3">
      <c r="A28" s="14" t="s">
        <v>16</v>
      </c>
      <c r="B28" s="29">
        <f t="shared" si="12"/>
        <v>-2</v>
      </c>
      <c r="C28" s="29">
        <f t="shared" si="12"/>
        <v>-2</v>
      </c>
      <c r="D28" s="29">
        <f t="shared" si="12"/>
        <v>0.74</v>
      </c>
      <c r="E28" s="29">
        <f t="shared" si="12"/>
        <v>-1.56</v>
      </c>
      <c r="F28" s="29">
        <f t="shared" si="12"/>
        <v>-2.64</v>
      </c>
      <c r="G28" s="29">
        <f t="shared" si="12"/>
        <v>-2</v>
      </c>
      <c r="H28" s="29">
        <f t="shared" si="12"/>
        <v>-2</v>
      </c>
      <c r="I28" s="29">
        <f t="shared" si="12"/>
        <v>0</v>
      </c>
      <c r="J28" s="29">
        <f t="shared" si="12"/>
        <v>-0.66</v>
      </c>
      <c r="K28" s="29">
        <f t="shared" si="12"/>
        <v>-1.7</v>
      </c>
      <c r="L28" s="29">
        <f t="shared" si="12"/>
        <v>0.6</v>
      </c>
      <c r="M28" s="29">
        <f t="shared" si="12"/>
        <v>0</v>
      </c>
      <c r="N28" s="29">
        <f t="shared" si="12"/>
        <v>-1</v>
      </c>
      <c r="O28" s="30">
        <f t="shared" si="12"/>
        <v>0</v>
      </c>
      <c r="P28" s="26">
        <f t="shared" si="13"/>
        <v>-1.0157142857142858</v>
      </c>
    </row>
    <row r="29" spans="1:16" ht="19.5" thickBot="1" x14ac:dyDescent="0.3">
      <c r="A29" s="50" t="str">
        <f>'Tabulka a graf č. 5'!A29:P29</f>
        <v>Meziroční změny 2025 oproti 2024 - v %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2"/>
    </row>
    <row r="30" spans="1:16" x14ac:dyDescent="0.25">
      <c r="A30" s="9" t="s">
        <v>21</v>
      </c>
      <c r="B30" s="27">
        <f t="shared" ref="B30:O32" si="14">ROUND(100*(B14-B10)/B10,2)</f>
        <v>4.1100000000000003</v>
      </c>
      <c r="C30" s="27">
        <f t="shared" si="14"/>
        <v>-29.99</v>
      </c>
      <c r="D30" s="27">
        <f t="shared" si="14"/>
        <v>6.79</v>
      </c>
      <c r="E30" s="27">
        <f t="shared" si="14"/>
        <v>-29.99</v>
      </c>
      <c r="F30" s="27">
        <f t="shared" si="14"/>
        <v>-30.23</v>
      </c>
      <c r="G30" s="27">
        <f t="shared" si="14"/>
        <v>-31.31</v>
      </c>
      <c r="H30" s="27">
        <f t="shared" si="14"/>
        <v>7.17</v>
      </c>
      <c r="I30" s="27">
        <f t="shared" si="14"/>
        <v>4.99</v>
      </c>
      <c r="J30" s="27">
        <f t="shared" si="14"/>
        <v>7.46</v>
      </c>
      <c r="K30" s="27">
        <f t="shared" si="14"/>
        <v>5.01</v>
      </c>
      <c r="L30" s="27">
        <f t="shared" si="14"/>
        <v>6.36</v>
      </c>
      <c r="M30" s="27">
        <f t="shared" si="14"/>
        <v>3</v>
      </c>
      <c r="N30" s="27">
        <f t="shared" si="14"/>
        <v>5</v>
      </c>
      <c r="O30" s="28">
        <f t="shared" si="14"/>
        <v>5.12</v>
      </c>
      <c r="P30" s="25">
        <f t="shared" ref="P30:P32" si="15">AVERAGE(B30:O30)</f>
        <v>-4.7507142857142863</v>
      </c>
    </row>
    <row r="31" spans="1:16" x14ac:dyDescent="0.25">
      <c r="A31" s="12" t="s">
        <v>15</v>
      </c>
      <c r="B31" s="22">
        <f t="shared" si="14"/>
        <v>0.86</v>
      </c>
      <c r="C31" s="22">
        <f t="shared" si="14"/>
        <v>50</v>
      </c>
      <c r="D31" s="22">
        <f t="shared" si="14"/>
        <v>0</v>
      </c>
      <c r="E31" s="22">
        <f t="shared" si="14"/>
        <v>11.83</v>
      </c>
      <c r="F31" s="22">
        <f t="shared" si="14"/>
        <v>50</v>
      </c>
      <c r="G31" s="22">
        <f t="shared" si="14"/>
        <v>50</v>
      </c>
      <c r="H31" s="22">
        <f t="shared" si="14"/>
        <v>0</v>
      </c>
      <c r="I31" s="22">
        <f t="shared" si="14"/>
        <v>0</v>
      </c>
      <c r="J31" s="22">
        <f t="shared" si="14"/>
        <v>0</v>
      </c>
      <c r="K31" s="22">
        <f t="shared" si="14"/>
        <v>0</v>
      </c>
      <c r="L31" s="22">
        <f t="shared" si="14"/>
        <v>0</v>
      </c>
      <c r="M31" s="22">
        <f t="shared" si="14"/>
        <v>0</v>
      </c>
      <c r="N31" s="22">
        <f t="shared" si="14"/>
        <v>0</v>
      </c>
      <c r="O31" s="23">
        <f t="shared" si="14"/>
        <v>0</v>
      </c>
      <c r="P31" s="21">
        <f t="shared" si="15"/>
        <v>11.620714285714286</v>
      </c>
    </row>
    <row r="32" spans="1:16" ht="15.75" thickBot="1" x14ac:dyDescent="0.3">
      <c r="A32" s="14" t="s">
        <v>16</v>
      </c>
      <c r="B32" s="29">
        <f t="shared" si="14"/>
        <v>5</v>
      </c>
      <c r="C32" s="29">
        <f t="shared" si="14"/>
        <v>5</v>
      </c>
      <c r="D32" s="29">
        <f t="shared" si="14"/>
        <v>6.79</v>
      </c>
      <c r="E32" s="29">
        <f t="shared" si="14"/>
        <v>-21.7</v>
      </c>
      <c r="F32" s="29">
        <f t="shared" si="14"/>
        <v>4.6500000000000004</v>
      </c>
      <c r="G32" s="29">
        <f t="shared" si="14"/>
        <v>3.03</v>
      </c>
      <c r="H32" s="29">
        <f t="shared" si="14"/>
        <v>7.17</v>
      </c>
      <c r="I32" s="29">
        <f t="shared" si="14"/>
        <v>5</v>
      </c>
      <c r="J32" s="29">
        <f t="shared" si="14"/>
        <v>7.46</v>
      </c>
      <c r="K32" s="29">
        <f t="shared" si="14"/>
        <v>5</v>
      </c>
      <c r="L32" s="29">
        <f t="shared" si="14"/>
        <v>6.36</v>
      </c>
      <c r="M32" s="29">
        <f t="shared" si="14"/>
        <v>3</v>
      </c>
      <c r="N32" s="29">
        <f t="shared" si="14"/>
        <v>5</v>
      </c>
      <c r="O32" s="30">
        <f t="shared" si="14"/>
        <v>5.12</v>
      </c>
      <c r="P32" s="26">
        <f t="shared" si="15"/>
        <v>3.3485714285714283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6" orientation="portrait" r:id="rId1"/>
  <headerFooter>
    <oddHeader>&amp;LČ.j.: MSMT-21301/2025-1&amp;RPříloha č. 11
&amp;A</oddHeader>
  </headerFooter>
  <ignoredErrors>
    <ignoredError sqref="B19:O19 B23:O2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1:P32"/>
  <sheetViews>
    <sheetView topLeftCell="A26" zoomScaleNormal="100" workbookViewId="0">
      <selection activeCell="I4" sqref="I4"/>
    </sheetView>
  </sheetViews>
  <sheetFormatPr defaultRowHeight="15" x14ac:dyDescent="0.25"/>
  <cols>
    <col min="1" max="1" width="15.140625" bestFit="1" customWidth="1"/>
    <col min="2" max="15" width="7.7109375" customWidth="1"/>
    <col min="16" max="16" width="7.7109375" style="2" customWidth="1"/>
  </cols>
  <sheetData>
    <row r="1" spans="1:16" ht="18.75" x14ac:dyDescent="0.3">
      <c r="B1" s="53" t="str">
        <f>'Tabulka a graf č. 5'!B1:P1</f>
        <v>Krajské normativy školní jídelny v mateřské škole v letech 2023 - 2025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8"/>
      <c r="B2" s="54" t="s">
        <v>25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8"/>
    </row>
    <row r="3" spans="1:16" ht="16.5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1"/>
    </row>
    <row r="4" spans="1:16" s="3" customFormat="1" ht="81" customHeight="1" thickBot="1" x14ac:dyDescent="0.3">
      <c r="A4" s="16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35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8" t="s">
        <v>17</v>
      </c>
    </row>
    <row r="5" spans="1:16" ht="19.5" thickBot="1" x14ac:dyDescent="0.3">
      <c r="A5" s="55">
        <f>'Tabulka a graf č. 5'!A5:P5</f>
        <v>2023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</row>
    <row r="6" spans="1:16" x14ac:dyDescent="0.25">
      <c r="A6" s="9" t="s">
        <v>21</v>
      </c>
      <c r="B6" s="10">
        <f>ROUND(12*B8/B7,0)</f>
        <v>9365</v>
      </c>
      <c r="C6" s="10">
        <f>ROUND(12*C8/C7,0)</f>
        <v>8048</v>
      </c>
      <c r="D6" s="10">
        <f t="shared" ref="D6:O6" si="0">ROUND(12*D8/D7,0)</f>
        <v>8184</v>
      </c>
      <c r="E6" s="10">
        <f t="shared" si="0"/>
        <v>8515</v>
      </c>
      <c r="F6" s="10">
        <f t="shared" si="0"/>
        <v>8232</v>
      </c>
      <c r="G6" s="10">
        <f t="shared" si="0"/>
        <v>8383</v>
      </c>
      <c r="H6" s="10">
        <f t="shared" si="0"/>
        <v>8100</v>
      </c>
      <c r="I6" s="10">
        <f t="shared" si="0"/>
        <v>7690</v>
      </c>
      <c r="J6" s="10">
        <f t="shared" si="0"/>
        <v>8531</v>
      </c>
      <c r="K6" s="10">
        <f t="shared" si="0"/>
        <v>7304</v>
      </c>
      <c r="L6" s="10">
        <f t="shared" si="0"/>
        <v>8068</v>
      </c>
      <c r="M6" s="10">
        <f t="shared" si="0"/>
        <v>7329</v>
      </c>
      <c r="N6" s="10">
        <f t="shared" si="0"/>
        <v>7278</v>
      </c>
      <c r="O6" s="10">
        <f t="shared" si="0"/>
        <v>7998</v>
      </c>
      <c r="P6" s="11">
        <f>SUMIF(B6:O6,"&gt;0")/COUNTIF(B6:O6,"&gt;0")</f>
        <v>8073.2142857142853</v>
      </c>
    </row>
    <row r="7" spans="1:16" x14ac:dyDescent="0.25">
      <c r="A7" s="12" t="s">
        <v>15</v>
      </c>
      <c r="B7" s="45">
        <v>32.700000000000003</v>
      </c>
      <c r="C7" s="45">
        <v>38.980263000000001</v>
      </c>
      <c r="D7" s="45">
        <v>39.006</v>
      </c>
      <c r="E7" s="45">
        <v>36.619999999999997</v>
      </c>
      <c r="F7" s="45">
        <v>38.630000000000003</v>
      </c>
      <c r="G7" s="46">
        <v>35.5</v>
      </c>
      <c r="H7" s="45">
        <v>39.198599999999999</v>
      </c>
      <c r="I7" s="45">
        <v>40.020000000000003</v>
      </c>
      <c r="J7" s="45">
        <v>36.859973399999994</v>
      </c>
      <c r="K7" s="45">
        <v>42.779000000000003</v>
      </c>
      <c r="L7" s="45">
        <v>37.81</v>
      </c>
      <c r="M7" s="45">
        <v>38.82</v>
      </c>
      <c r="N7" s="45">
        <v>41.489999999999995</v>
      </c>
      <c r="O7" s="47">
        <v>38.11</v>
      </c>
      <c r="P7" s="13">
        <f>SUMIF(B7:O7,"&gt;0")/COUNTIF(B7:O7,"&gt;0")</f>
        <v>38.323131171428564</v>
      </c>
    </row>
    <row r="8" spans="1:16" ht="15.75" thickBot="1" x14ac:dyDescent="0.3">
      <c r="A8" s="14" t="s">
        <v>16</v>
      </c>
      <c r="B8" s="44">
        <v>25520</v>
      </c>
      <c r="C8" s="44">
        <v>26142</v>
      </c>
      <c r="D8" s="44">
        <v>26603</v>
      </c>
      <c r="E8" s="44">
        <v>25986</v>
      </c>
      <c r="F8" s="44">
        <v>26500</v>
      </c>
      <c r="G8" s="44">
        <v>24800</v>
      </c>
      <c r="H8" s="44">
        <v>26460</v>
      </c>
      <c r="I8" s="44">
        <v>25646</v>
      </c>
      <c r="J8" s="44">
        <v>26204</v>
      </c>
      <c r="K8" s="44">
        <v>26039</v>
      </c>
      <c r="L8" s="48">
        <v>25422</v>
      </c>
      <c r="M8" s="44">
        <v>23708</v>
      </c>
      <c r="N8" s="44">
        <v>25164</v>
      </c>
      <c r="O8" s="49">
        <v>25400</v>
      </c>
      <c r="P8" s="15">
        <f>SUMIF(B8:O8,"&gt;0")/COUNTIF(B8:O8,"&gt;0")</f>
        <v>25685.285714285714</v>
      </c>
    </row>
    <row r="9" spans="1:16" ht="19.5" thickBot="1" x14ac:dyDescent="0.3">
      <c r="A9" s="55">
        <f>'Tabulka a graf č. 5'!A9:P9</f>
        <v>2024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7"/>
    </row>
    <row r="10" spans="1:16" x14ac:dyDescent="0.25">
      <c r="A10" s="9" t="s">
        <v>21</v>
      </c>
      <c r="B10" s="10">
        <f>ROUND(12*B12/B11,0)</f>
        <v>8740</v>
      </c>
      <c r="C10" s="10">
        <f t="shared" ref="C10:O10" si="1">ROUND(12*C12/C11,0)</f>
        <v>7887</v>
      </c>
      <c r="D10" s="10">
        <f t="shared" si="1"/>
        <v>8714</v>
      </c>
      <c r="E10" s="10">
        <f t="shared" si="1"/>
        <v>8382</v>
      </c>
      <c r="F10" s="10">
        <f t="shared" si="1"/>
        <v>8014</v>
      </c>
      <c r="G10" s="10">
        <f t="shared" si="1"/>
        <v>7882</v>
      </c>
      <c r="H10" s="10">
        <f t="shared" si="1"/>
        <v>7707</v>
      </c>
      <c r="I10" s="10">
        <f t="shared" si="1"/>
        <v>7552</v>
      </c>
      <c r="J10" s="10">
        <f t="shared" si="1"/>
        <v>8474</v>
      </c>
      <c r="K10" s="10">
        <f t="shared" si="1"/>
        <v>7754</v>
      </c>
      <c r="L10" s="10">
        <f t="shared" si="1"/>
        <v>8117</v>
      </c>
      <c r="M10" s="10">
        <f t="shared" si="1"/>
        <v>7329</v>
      </c>
      <c r="N10" s="10">
        <f t="shared" si="1"/>
        <v>7205</v>
      </c>
      <c r="O10" s="10">
        <f t="shared" si="1"/>
        <v>7998</v>
      </c>
      <c r="P10" s="11">
        <f>SUMIF(B10:O10,"&gt;0")/COUNTIF(B10:O10,"&gt;0")</f>
        <v>7982.5</v>
      </c>
    </row>
    <row r="11" spans="1:16" x14ac:dyDescent="0.25">
      <c r="A11" s="12" t="s">
        <v>15</v>
      </c>
      <c r="B11" s="45">
        <v>34.340000000000003</v>
      </c>
      <c r="C11" s="45">
        <v>38.980263000000001</v>
      </c>
      <c r="D11" s="45">
        <v>36.905999999999999</v>
      </c>
      <c r="E11" s="45">
        <v>36.619999999999997</v>
      </c>
      <c r="F11" s="45">
        <v>38.630000000000003</v>
      </c>
      <c r="G11" s="46">
        <v>37</v>
      </c>
      <c r="H11" s="45">
        <v>40.374558</v>
      </c>
      <c r="I11" s="45">
        <v>40.75</v>
      </c>
      <c r="J11" s="45">
        <v>36.859973399999994</v>
      </c>
      <c r="K11" s="45">
        <v>39.613</v>
      </c>
      <c r="L11" s="45">
        <v>37.81</v>
      </c>
      <c r="M11" s="45">
        <v>38.82</v>
      </c>
      <c r="N11" s="45">
        <v>41.489999999999995</v>
      </c>
      <c r="O11" s="47">
        <v>38.11</v>
      </c>
      <c r="P11" s="13">
        <f>SUMIF(B11:O11,"&gt;0")/COUNTIF(B11:O11,"&gt;0")</f>
        <v>38.30741388571429</v>
      </c>
    </row>
    <row r="12" spans="1:16" ht="15.75" thickBot="1" x14ac:dyDescent="0.3">
      <c r="A12" s="14" t="s">
        <v>16</v>
      </c>
      <c r="B12" s="44">
        <v>25010</v>
      </c>
      <c r="C12" s="44">
        <v>25619</v>
      </c>
      <c r="D12" s="44">
        <v>26800</v>
      </c>
      <c r="E12" s="44">
        <v>25580</v>
      </c>
      <c r="F12" s="44">
        <v>25800</v>
      </c>
      <c r="G12" s="44">
        <v>24304</v>
      </c>
      <c r="H12" s="44">
        <v>25931</v>
      </c>
      <c r="I12" s="44">
        <v>25646</v>
      </c>
      <c r="J12" s="44">
        <v>26030</v>
      </c>
      <c r="K12" s="44">
        <v>25596</v>
      </c>
      <c r="L12" s="48">
        <v>25574</v>
      </c>
      <c r="M12" s="44">
        <v>23708</v>
      </c>
      <c r="N12" s="44">
        <v>24912</v>
      </c>
      <c r="O12" s="49">
        <v>25400</v>
      </c>
      <c r="P12" s="15">
        <f>SUMIF(B12:O12,"&gt;0")/COUNTIF(B12:O12,"&gt;0")</f>
        <v>25422.142857142859</v>
      </c>
    </row>
    <row r="13" spans="1:16" ht="19.5" thickBot="1" x14ac:dyDescent="0.3">
      <c r="A13" s="55">
        <f>'Tabulka a graf č. 5'!A13:P13</f>
        <v>2025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7"/>
    </row>
    <row r="14" spans="1:16" x14ac:dyDescent="0.25">
      <c r="A14" s="9" t="s">
        <v>21</v>
      </c>
      <c r="B14" s="10">
        <f>ROUND(12*B16/B15,0)</f>
        <v>9100</v>
      </c>
      <c r="C14" s="10">
        <f t="shared" ref="C14:O14" si="2">ROUND(12*C16/C15,0)</f>
        <v>5521</v>
      </c>
      <c r="D14" s="10">
        <f t="shared" si="2"/>
        <v>9306</v>
      </c>
      <c r="E14" s="10">
        <f t="shared" si="2"/>
        <v>5937</v>
      </c>
      <c r="F14" s="10">
        <f t="shared" si="2"/>
        <v>5592</v>
      </c>
      <c r="G14" s="10">
        <f t="shared" si="2"/>
        <v>5414</v>
      </c>
      <c r="H14" s="10">
        <f t="shared" si="2"/>
        <v>8260</v>
      </c>
      <c r="I14" s="10">
        <f t="shared" si="2"/>
        <v>7930</v>
      </c>
      <c r="J14" s="10">
        <f t="shared" si="2"/>
        <v>9106</v>
      </c>
      <c r="K14" s="10">
        <f t="shared" si="2"/>
        <v>8142</v>
      </c>
      <c r="L14" s="10">
        <f t="shared" si="2"/>
        <v>8633</v>
      </c>
      <c r="M14" s="10">
        <f t="shared" si="2"/>
        <v>7548</v>
      </c>
      <c r="N14" s="10">
        <f t="shared" si="2"/>
        <v>7566</v>
      </c>
      <c r="O14" s="10">
        <f t="shared" si="2"/>
        <v>8407</v>
      </c>
      <c r="P14" s="38">
        <f t="shared" ref="P14:P16" si="3">SUMIF(B14:O14,"&gt;0")/COUNTIF(B14:O14,"&gt;0")</f>
        <v>7604.4285714285716</v>
      </c>
    </row>
    <row r="15" spans="1:16" x14ac:dyDescent="0.25">
      <c r="A15" s="12" t="s">
        <v>15</v>
      </c>
      <c r="B15" s="39">
        <v>34.630000000000003</v>
      </c>
      <c r="C15" s="39">
        <v>58.470394499999998</v>
      </c>
      <c r="D15" s="39">
        <v>36.905999999999999</v>
      </c>
      <c r="E15" s="39">
        <v>40.479999999999997</v>
      </c>
      <c r="F15" s="39">
        <v>57.945</v>
      </c>
      <c r="G15" s="40">
        <v>55.5</v>
      </c>
      <c r="H15" s="39">
        <v>40.374558</v>
      </c>
      <c r="I15" s="40">
        <v>40.75</v>
      </c>
      <c r="J15" s="39">
        <v>36.859973399999994</v>
      </c>
      <c r="K15" s="40">
        <v>39.613</v>
      </c>
      <c r="L15" s="40">
        <v>37.81</v>
      </c>
      <c r="M15" s="39">
        <v>38.82</v>
      </c>
      <c r="N15" s="39">
        <v>41.489999999999995</v>
      </c>
      <c r="O15" s="39">
        <v>38.11</v>
      </c>
      <c r="P15" s="13">
        <f t="shared" si="3"/>
        <v>42.697066135714287</v>
      </c>
    </row>
    <row r="16" spans="1:16" ht="15.75" thickBot="1" x14ac:dyDescent="0.3">
      <c r="A16" s="14" t="s">
        <v>16</v>
      </c>
      <c r="B16" s="41">
        <v>26261</v>
      </c>
      <c r="C16" s="41">
        <v>26900</v>
      </c>
      <c r="D16" s="41">
        <v>28620</v>
      </c>
      <c r="E16" s="41">
        <v>20029</v>
      </c>
      <c r="F16" s="41">
        <v>27000</v>
      </c>
      <c r="G16" s="41">
        <v>25040</v>
      </c>
      <c r="H16" s="41">
        <v>27790</v>
      </c>
      <c r="I16" s="41">
        <v>26928</v>
      </c>
      <c r="J16" s="41">
        <v>27972</v>
      </c>
      <c r="K16" s="41">
        <v>26876</v>
      </c>
      <c r="L16" s="42">
        <v>27201</v>
      </c>
      <c r="M16" s="41">
        <v>24419</v>
      </c>
      <c r="N16" s="41">
        <v>26158</v>
      </c>
      <c r="O16" s="41">
        <v>26700</v>
      </c>
      <c r="P16" s="15">
        <f t="shared" si="3"/>
        <v>26278.142857142859</v>
      </c>
    </row>
    <row r="17" spans="1:16" ht="19.5" thickBot="1" x14ac:dyDescent="0.3">
      <c r="A17" s="50" t="str">
        <f>'Tabulka a graf č. 5'!A17:P17</f>
        <v>Meziroční změny 2024 oproti 2023 - absolutně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/>
    </row>
    <row r="18" spans="1:16" x14ac:dyDescent="0.25">
      <c r="A18" s="9" t="s">
        <v>21</v>
      </c>
      <c r="B18" s="19">
        <f t="shared" ref="B18:O18" si="4">ROUND(B10-B6,0)</f>
        <v>-625</v>
      </c>
      <c r="C18" s="19">
        <f t="shared" si="4"/>
        <v>-161</v>
      </c>
      <c r="D18" s="19">
        <f t="shared" si="4"/>
        <v>530</v>
      </c>
      <c r="E18" s="19">
        <f t="shared" si="4"/>
        <v>-133</v>
      </c>
      <c r="F18" s="19">
        <f t="shared" si="4"/>
        <v>-218</v>
      </c>
      <c r="G18" s="19">
        <f t="shared" si="4"/>
        <v>-501</v>
      </c>
      <c r="H18" s="19">
        <f t="shared" si="4"/>
        <v>-393</v>
      </c>
      <c r="I18" s="19">
        <f t="shared" si="4"/>
        <v>-138</v>
      </c>
      <c r="J18" s="19">
        <f t="shared" si="4"/>
        <v>-57</v>
      </c>
      <c r="K18" s="19">
        <f t="shared" si="4"/>
        <v>450</v>
      </c>
      <c r="L18" s="19">
        <f t="shared" si="4"/>
        <v>49</v>
      </c>
      <c r="M18" s="19">
        <f t="shared" si="4"/>
        <v>0</v>
      </c>
      <c r="N18" s="19">
        <f t="shared" si="4"/>
        <v>-73</v>
      </c>
      <c r="O18" s="20">
        <f t="shared" si="4"/>
        <v>0</v>
      </c>
      <c r="P18" s="36">
        <f t="shared" ref="P18:P20" si="5">AVERAGE(B18:O18)</f>
        <v>-90.714285714285708</v>
      </c>
    </row>
    <row r="19" spans="1:16" x14ac:dyDescent="0.25">
      <c r="A19" s="12" t="s">
        <v>15</v>
      </c>
      <c r="B19" s="22">
        <f t="shared" ref="B19:O19" si="6">ROUND(B11-B7,2)</f>
        <v>1.64</v>
      </c>
      <c r="C19" s="22">
        <f t="shared" si="6"/>
        <v>0</v>
      </c>
      <c r="D19" s="22">
        <f t="shared" si="6"/>
        <v>-2.1</v>
      </c>
      <c r="E19" s="22">
        <f t="shared" si="6"/>
        <v>0</v>
      </c>
      <c r="F19" s="22">
        <f t="shared" si="6"/>
        <v>0</v>
      </c>
      <c r="G19" s="22">
        <f t="shared" si="6"/>
        <v>1.5</v>
      </c>
      <c r="H19" s="22">
        <f t="shared" si="6"/>
        <v>1.18</v>
      </c>
      <c r="I19" s="22">
        <f t="shared" si="6"/>
        <v>0.73</v>
      </c>
      <c r="J19" s="22">
        <f t="shared" si="6"/>
        <v>0</v>
      </c>
      <c r="K19" s="22">
        <f t="shared" si="6"/>
        <v>-3.17</v>
      </c>
      <c r="L19" s="22">
        <f t="shared" si="6"/>
        <v>0</v>
      </c>
      <c r="M19" s="22">
        <f t="shared" si="6"/>
        <v>0</v>
      </c>
      <c r="N19" s="22">
        <f t="shared" si="6"/>
        <v>0</v>
      </c>
      <c r="O19" s="23">
        <f t="shared" si="6"/>
        <v>0</v>
      </c>
      <c r="P19" s="21">
        <f t="shared" si="5"/>
        <v>-1.5714285714285729E-2</v>
      </c>
    </row>
    <row r="20" spans="1:16" ht="15.75" thickBot="1" x14ac:dyDescent="0.3">
      <c r="A20" s="14" t="s">
        <v>16</v>
      </c>
      <c r="B20" s="31">
        <f t="shared" ref="B20:O20" si="7">ROUND(B12-B8,0)</f>
        <v>-510</v>
      </c>
      <c r="C20" s="31">
        <f t="shared" si="7"/>
        <v>-523</v>
      </c>
      <c r="D20" s="31">
        <f t="shared" si="7"/>
        <v>197</v>
      </c>
      <c r="E20" s="31">
        <f t="shared" si="7"/>
        <v>-406</v>
      </c>
      <c r="F20" s="31">
        <f t="shared" si="7"/>
        <v>-700</v>
      </c>
      <c r="G20" s="31">
        <f t="shared" si="7"/>
        <v>-496</v>
      </c>
      <c r="H20" s="31">
        <f t="shared" si="7"/>
        <v>-529</v>
      </c>
      <c r="I20" s="31">
        <f t="shared" si="7"/>
        <v>0</v>
      </c>
      <c r="J20" s="31">
        <f t="shared" si="7"/>
        <v>-174</v>
      </c>
      <c r="K20" s="31">
        <f t="shared" si="7"/>
        <v>-443</v>
      </c>
      <c r="L20" s="31">
        <f t="shared" si="7"/>
        <v>152</v>
      </c>
      <c r="M20" s="31">
        <f t="shared" si="7"/>
        <v>0</v>
      </c>
      <c r="N20" s="31">
        <f t="shared" si="7"/>
        <v>-252</v>
      </c>
      <c r="O20" s="32">
        <f t="shared" si="7"/>
        <v>0</v>
      </c>
      <c r="P20" s="37">
        <f t="shared" si="5"/>
        <v>-263.14285714285717</v>
      </c>
    </row>
    <row r="21" spans="1:16" ht="19.5" thickBot="1" x14ac:dyDescent="0.3">
      <c r="A21" s="50" t="str">
        <f>'Tabulka a graf č. 5'!A21:P21</f>
        <v>Meziroční změny 2025 oproti 2024 - absolutně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2"/>
    </row>
    <row r="22" spans="1:16" x14ac:dyDescent="0.25">
      <c r="A22" s="9" t="s">
        <v>21</v>
      </c>
      <c r="B22" s="19">
        <f t="shared" ref="B22:O22" si="8">ROUND(B14-B10,0)</f>
        <v>360</v>
      </c>
      <c r="C22" s="19">
        <f t="shared" si="8"/>
        <v>-2366</v>
      </c>
      <c r="D22" s="19">
        <f t="shared" si="8"/>
        <v>592</v>
      </c>
      <c r="E22" s="19">
        <f t="shared" si="8"/>
        <v>-2445</v>
      </c>
      <c r="F22" s="19">
        <f t="shared" si="8"/>
        <v>-2422</v>
      </c>
      <c r="G22" s="19">
        <f t="shared" si="8"/>
        <v>-2468</v>
      </c>
      <c r="H22" s="19">
        <f t="shared" si="8"/>
        <v>553</v>
      </c>
      <c r="I22" s="19">
        <f t="shared" si="8"/>
        <v>378</v>
      </c>
      <c r="J22" s="19">
        <f t="shared" si="8"/>
        <v>632</v>
      </c>
      <c r="K22" s="19">
        <f t="shared" si="8"/>
        <v>388</v>
      </c>
      <c r="L22" s="19">
        <f t="shared" si="8"/>
        <v>516</v>
      </c>
      <c r="M22" s="19">
        <f t="shared" si="8"/>
        <v>219</v>
      </c>
      <c r="N22" s="19">
        <f t="shared" si="8"/>
        <v>361</v>
      </c>
      <c r="O22" s="20">
        <f t="shared" si="8"/>
        <v>409</v>
      </c>
      <c r="P22" s="36">
        <f t="shared" ref="P22:P24" si="9">AVERAGE(B22:O22)</f>
        <v>-378.07142857142856</v>
      </c>
    </row>
    <row r="23" spans="1:16" x14ac:dyDescent="0.25">
      <c r="A23" s="12" t="s">
        <v>15</v>
      </c>
      <c r="B23" s="22">
        <f t="shared" ref="B23:O23" si="10">ROUND(B15-B11,2)</f>
        <v>0.28999999999999998</v>
      </c>
      <c r="C23" s="22">
        <f t="shared" si="10"/>
        <v>19.489999999999998</v>
      </c>
      <c r="D23" s="22">
        <f t="shared" si="10"/>
        <v>0</v>
      </c>
      <c r="E23" s="22">
        <f t="shared" si="10"/>
        <v>3.86</v>
      </c>
      <c r="F23" s="22">
        <f t="shared" si="10"/>
        <v>19.32</v>
      </c>
      <c r="G23" s="22">
        <f t="shared" si="10"/>
        <v>18.5</v>
      </c>
      <c r="H23" s="22">
        <f t="shared" si="10"/>
        <v>0</v>
      </c>
      <c r="I23" s="22">
        <f t="shared" si="10"/>
        <v>0</v>
      </c>
      <c r="J23" s="22">
        <f t="shared" si="10"/>
        <v>0</v>
      </c>
      <c r="K23" s="22">
        <f t="shared" si="10"/>
        <v>0</v>
      </c>
      <c r="L23" s="22">
        <f t="shared" si="10"/>
        <v>0</v>
      </c>
      <c r="M23" s="22">
        <f t="shared" si="10"/>
        <v>0</v>
      </c>
      <c r="N23" s="22">
        <f t="shared" si="10"/>
        <v>0</v>
      </c>
      <c r="O23" s="23">
        <f t="shared" si="10"/>
        <v>0</v>
      </c>
      <c r="P23" s="21">
        <f t="shared" si="9"/>
        <v>4.3899999999999997</v>
      </c>
    </row>
    <row r="24" spans="1:16" ht="15.75" thickBot="1" x14ac:dyDescent="0.3">
      <c r="A24" s="14" t="s">
        <v>16</v>
      </c>
      <c r="B24" s="31">
        <f t="shared" ref="B24:O24" si="11">ROUND(B16-B12,0)</f>
        <v>1251</v>
      </c>
      <c r="C24" s="31">
        <f t="shared" si="11"/>
        <v>1281</v>
      </c>
      <c r="D24" s="31">
        <f t="shared" si="11"/>
        <v>1820</v>
      </c>
      <c r="E24" s="31">
        <f t="shared" si="11"/>
        <v>-5551</v>
      </c>
      <c r="F24" s="31">
        <f t="shared" si="11"/>
        <v>1200</v>
      </c>
      <c r="G24" s="31">
        <f t="shared" si="11"/>
        <v>736</v>
      </c>
      <c r="H24" s="31">
        <f t="shared" si="11"/>
        <v>1859</v>
      </c>
      <c r="I24" s="31">
        <f t="shared" si="11"/>
        <v>1282</v>
      </c>
      <c r="J24" s="31">
        <f t="shared" si="11"/>
        <v>1942</v>
      </c>
      <c r="K24" s="31">
        <f t="shared" si="11"/>
        <v>1280</v>
      </c>
      <c r="L24" s="31">
        <f t="shared" si="11"/>
        <v>1627</v>
      </c>
      <c r="M24" s="31">
        <f t="shared" si="11"/>
        <v>711</v>
      </c>
      <c r="N24" s="31">
        <f t="shared" si="11"/>
        <v>1246</v>
      </c>
      <c r="O24" s="32">
        <f t="shared" si="11"/>
        <v>1300</v>
      </c>
      <c r="P24" s="37">
        <f t="shared" si="9"/>
        <v>856</v>
      </c>
    </row>
    <row r="25" spans="1:16" ht="19.5" thickBot="1" x14ac:dyDescent="0.3">
      <c r="A25" s="50" t="str">
        <f>'Tabulka a graf č. 5'!A25:P25</f>
        <v>Meziroční změny 2024 oproti 2023 - v %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2"/>
    </row>
    <row r="26" spans="1:16" x14ac:dyDescent="0.25">
      <c r="A26" s="9" t="s">
        <v>21</v>
      </c>
      <c r="B26" s="27">
        <f t="shared" ref="B26:O28" si="12">ROUND(100*(B10-B6)/B6,2)</f>
        <v>-6.67</v>
      </c>
      <c r="C26" s="27">
        <f t="shared" si="12"/>
        <v>-2</v>
      </c>
      <c r="D26" s="27">
        <f t="shared" si="12"/>
        <v>6.48</v>
      </c>
      <c r="E26" s="27">
        <f t="shared" si="12"/>
        <v>-1.56</v>
      </c>
      <c r="F26" s="27">
        <f t="shared" si="12"/>
        <v>-2.65</v>
      </c>
      <c r="G26" s="27">
        <f t="shared" si="12"/>
        <v>-5.98</v>
      </c>
      <c r="H26" s="27">
        <f t="shared" si="12"/>
        <v>-4.8499999999999996</v>
      </c>
      <c r="I26" s="27">
        <f t="shared" si="12"/>
        <v>-1.79</v>
      </c>
      <c r="J26" s="27">
        <f t="shared" si="12"/>
        <v>-0.67</v>
      </c>
      <c r="K26" s="27">
        <f t="shared" si="12"/>
        <v>6.16</v>
      </c>
      <c r="L26" s="27">
        <f t="shared" si="12"/>
        <v>0.61</v>
      </c>
      <c r="M26" s="27">
        <f t="shared" si="12"/>
        <v>0</v>
      </c>
      <c r="N26" s="27">
        <f t="shared" si="12"/>
        <v>-1</v>
      </c>
      <c r="O26" s="28">
        <f t="shared" si="12"/>
        <v>0</v>
      </c>
      <c r="P26" s="25">
        <f t="shared" ref="P26:P28" si="13">AVERAGE(B26:O26)</f>
        <v>-0.99428571428571411</v>
      </c>
    </row>
    <row r="27" spans="1:16" x14ac:dyDescent="0.25">
      <c r="A27" s="12" t="s">
        <v>15</v>
      </c>
      <c r="B27" s="22">
        <f t="shared" si="12"/>
        <v>5.0199999999999996</v>
      </c>
      <c r="C27" s="22">
        <f t="shared" si="12"/>
        <v>0</v>
      </c>
      <c r="D27" s="22">
        <f t="shared" si="12"/>
        <v>-5.38</v>
      </c>
      <c r="E27" s="22">
        <f t="shared" si="12"/>
        <v>0</v>
      </c>
      <c r="F27" s="22">
        <f t="shared" si="12"/>
        <v>0</v>
      </c>
      <c r="G27" s="22">
        <f t="shared" si="12"/>
        <v>4.2300000000000004</v>
      </c>
      <c r="H27" s="22">
        <f t="shared" si="12"/>
        <v>3</v>
      </c>
      <c r="I27" s="22">
        <f t="shared" si="12"/>
        <v>1.82</v>
      </c>
      <c r="J27" s="22">
        <f t="shared" si="12"/>
        <v>0</v>
      </c>
      <c r="K27" s="22">
        <f t="shared" si="12"/>
        <v>-7.4</v>
      </c>
      <c r="L27" s="22">
        <f t="shared" si="12"/>
        <v>0</v>
      </c>
      <c r="M27" s="22">
        <f t="shared" si="12"/>
        <v>0</v>
      </c>
      <c r="N27" s="22">
        <f t="shared" si="12"/>
        <v>0</v>
      </c>
      <c r="O27" s="23">
        <f t="shared" si="12"/>
        <v>0</v>
      </c>
      <c r="P27" s="21">
        <f t="shared" si="13"/>
        <v>9.2142857142857082E-2</v>
      </c>
    </row>
    <row r="28" spans="1:16" ht="15.75" thickBot="1" x14ac:dyDescent="0.3">
      <c r="A28" s="14" t="s">
        <v>16</v>
      </c>
      <c r="B28" s="29">
        <f t="shared" si="12"/>
        <v>-2</v>
      </c>
      <c r="C28" s="29">
        <f t="shared" si="12"/>
        <v>-2</v>
      </c>
      <c r="D28" s="29">
        <f t="shared" si="12"/>
        <v>0.74</v>
      </c>
      <c r="E28" s="29">
        <f t="shared" si="12"/>
        <v>-1.56</v>
      </c>
      <c r="F28" s="29">
        <f t="shared" si="12"/>
        <v>-2.64</v>
      </c>
      <c r="G28" s="29">
        <f t="shared" si="12"/>
        <v>-2</v>
      </c>
      <c r="H28" s="29">
        <f t="shared" si="12"/>
        <v>-2</v>
      </c>
      <c r="I28" s="29">
        <f t="shared" si="12"/>
        <v>0</v>
      </c>
      <c r="J28" s="29">
        <f t="shared" si="12"/>
        <v>-0.66</v>
      </c>
      <c r="K28" s="29">
        <f t="shared" si="12"/>
        <v>-1.7</v>
      </c>
      <c r="L28" s="29">
        <f t="shared" si="12"/>
        <v>0.6</v>
      </c>
      <c r="M28" s="29">
        <f t="shared" si="12"/>
        <v>0</v>
      </c>
      <c r="N28" s="29">
        <f t="shared" si="12"/>
        <v>-1</v>
      </c>
      <c r="O28" s="30">
        <f t="shared" si="12"/>
        <v>0</v>
      </c>
      <c r="P28" s="26">
        <f t="shared" si="13"/>
        <v>-1.0157142857142858</v>
      </c>
    </row>
    <row r="29" spans="1:16" ht="19.5" thickBot="1" x14ac:dyDescent="0.3">
      <c r="A29" s="50" t="str">
        <f>'Tabulka a graf č. 5'!A29:P29</f>
        <v>Meziroční změny 2025 oproti 2024 - v %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2"/>
    </row>
    <row r="30" spans="1:16" x14ac:dyDescent="0.25">
      <c r="A30" s="9" t="s">
        <v>21</v>
      </c>
      <c r="B30" s="27">
        <f t="shared" ref="B30:O32" si="14">ROUND(100*(B14-B10)/B10,2)</f>
        <v>4.12</v>
      </c>
      <c r="C30" s="27">
        <f t="shared" si="14"/>
        <v>-30</v>
      </c>
      <c r="D30" s="27">
        <f t="shared" si="14"/>
        <v>6.79</v>
      </c>
      <c r="E30" s="27">
        <f t="shared" si="14"/>
        <v>-29.17</v>
      </c>
      <c r="F30" s="27">
        <f t="shared" si="14"/>
        <v>-30.22</v>
      </c>
      <c r="G30" s="27">
        <f t="shared" si="14"/>
        <v>-31.31</v>
      </c>
      <c r="H30" s="27">
        <f t="shared" si="14"/>
        <v>7.18</v>
      </c>
      <c r="I30" s="27">
        <f t="shared" si="14"/>
        <v>5.01</v>
      </c>
      <c r="J30" s="27">
        <f t="shared" si="14"/>
        <v>7.46</v>
      </c>
      <c r="K30" s="27">
        <f t="shared" si="14"/>
        <v>5</v>
      </c>
      <c r="L30" s="27">
        <f t="shared" si="14"/>
        <v>6.36</v>
      </c>
      <c r="M30" s="27">
        <f t="shared" si="14"/>
        <v>2.99</v>
      </c>
      <c r="N30" s="27">
        <f t="shared" si="14"/>
        <v>5.01</v>
      </c>
      <c r="O30" s="28">
        <f t="shared" si="14"/>
        <v>5.1100000000000003</v>
      </c>
      <c r="P30" s="25">
        <f t="shared" ref="P30:P32" si="15">AVERAGE(B30:O30)</f>
        <v>-4.6907142857142867</v>
      </c>
    </row>
    <row r="31" spans="1:16" x14ac:dyDescent="0.25">
      <c r="A31" s="12" t="s">
        <v>15</v>
      </c>
      <c r="B31" s="22">
        <f t="shared" si="14"/>
        <v>0.84</v>
      </c>
      <c r="C31" s="22">
        <f t="shared" si="14"/>
        <v>50</v>
      </c>
      <c r="D31" s="22">
        <f t="shared" si="14"/>
        <v>0</v>
      </c>
      <c r="E31" s="22">
        <f t="shared" si="14"/>
        <v>10.54</v>
      </c>
      <c r="F31" s="22">
        <f t="shared" si="14"/>
        <v>50</v>
      </c>
      <c r="G31" s="22">
        <f t="shared" si="14"/>
        <v>50</v>
      </c>
      <c r="H31" s="22">
        <f t="shared" si="14"/>
        <v>0</v>
      </c>
      <c r="I31" s="22">
        <f t="shared" si="14"/>
        <v>0</v>
      </c>
      <c r="J31" s="22">
        <f t="shared" si="14"/>
        <v>0</v>
      </c>
      <c r="K31" s="22">
        <f t="shared" si="14"/>
        <v>0</v>
      </c>
      <c r="L31" s="22">
        <f t="shared" si="14"/>
        <v>0</v>
      </c>
      <c r="M31" s="22">
        <f t="shared" si="14"/>
        <v>0</v>
      </c>
      <c r="N31" s="22">
        <f t="shared" si="14"/>
        <v>0</v>
      </c>
      <c r="O31" s="23">
        <f t="shared" si="14"/>
        <v>0</v>
      </c>
      <c r="P31" s="21">
        <f t="shared" si="15"/>
        <v>11.527142857142858</v>
      </c>
    </row>
    <row r="32" spans="1:16" ht="15.75" thickBot="1" x14ac:dyDescent="0.3">
      <c r="A32" s="14" t="s">
        <v>16</v>
      </c>
      <c r="B32" s="29">
        <f t="shared" si="14"/>
        <v>5</v>
      </c>
      <c r="C32" s="29">
        <f t="shared" si="14"/>
        <v>5</v>
      </c>
      <c r="D32" s="29">
        <f t="shared" si="14"/>
        <v>6.79</v>
      </c>
      <c r="E32" s="29">
        <f t="shared" si="14"/>
        <v>-21.7</v>
      </c>
      <c r="F32" s="29">
        <f t="shared" si="14"/>
        <v>4.6500000000000004</v>
      </c>
      <c r="G32" s="29">
        <f t="shared" si="14"/>
        <v>3.03</v>
      </c>
      <c r="H32" s="29">
        <f t="shared" si="14"/>
        <v>7.17</v>
      </c>
      <c r="I32" s="29">
        <f t="shared" si="14"/>
        <v>5</v>
      </c>
      <c r="J32" s="29">
        <f t="shared" si="14"/>
        <v>7.46</v>
      </c>
      <c r="K32" s="29">
        <f t="shared" si="14"/>
        <v>5</v>
      </c>
      <c r="L32" s="29">
        <f t="shared" si="14"/>
        <v>6.36</v>
      </c>
      <c r="M32" s="29">
        <f t="shared" si="14"/>
        <v>3</v>
      </c>
      <c r="N32" s="29">
        <f t="shared" si="14"/>
        <v>5</v>
      </c>
      <c r="O32" s="30">
        <f t="shared" si="14"/>
        <v>5.12</v>
      </c>
      <c r="P32" s="26">
        <f t="shared" si="15"/>
        <v>3.3485714285714283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6" orientation="portrait" r:id="rId1"/>
  <headerFooter>
    <oddHeader>&amp;LČ.j.: MSMT-21301/2025-1&amp;RPříloha č. 11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:P32"/>
  <sheetViews>
    <sheetView topLeftCell="A7" zoomScaleNormal="100" workbookViewId="0">
      <selection activeCell="B19" sqref="B19:O19"/>
    </sheetView>
  </sheetViews>
  <sheetFormatPr defaultRowHeight="15" x14ac:dyDescent="0.25"/>
  <cols>
    <col min="1" max="1" width="15.140625" bestFit="1" customWidth="1"/>
    <col min="2" max="15" width="7.7109375" customWidth="1"/>
    <col min="16" max="16" width="7.7109375" style="2" customWidth="1"/>
  </cols>
  <sheetData>
    <row r="1" spans="1:16" ht="18.75" x14ac:dyDescent="0.3">
      <c r="B1" s="53" t="str">
        <f>'Tabulka a graf č. 5'!B1:P1</f>
        <v>Krajské normativy školní jídelny v mateřské škole v letech 2023 - 2025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8"/>
      <c r="B2" s="54" t="s">
        <v>24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8"/>
    </row>
    <row r="3" spans="1:16" ht="16.5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1"/>
    </row>
    <row r="4" spans="1:16" s="3" customFormat="1" ht="81" customHeight="1" thickBot="1" x14ac:dyDescent="0.3">
      <c r="A4" s="16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35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8" t="s">
        <v>17</v>
      </c>
    </row>
    <row r="5" spans="1:16" ht="19.5" thickBot="1" x14ac:dyDescent="0.3">
      <c r="A5" s="55">
        <f>'Tabulka a graf č. 5'!A5:P5</f>
        <v>2023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</row>
    <row r="6" spans="1:16" x14ac:dyDescent="0.25">
      <c r="A6" s="9" t="s">
        <v>21</v>
      </c>
      <c r="B6" s="10">
        <f>ROUND(12*B8/B7,0)</f>
        <v>8344</v>
      </c>
      <c r="C6" s="10">
        <f>ROUND(12*C8/C7,0)</f>
        <v>7440</v>
      </c>
      <c r="D6" s="10">
        <f t="shared" ref="D6:O6" si="0">ROUND(12*D8/D7,0)</f>
        <v>7546</v>
      </c>
      <c r="E6" s="10">
        <f t="shared" si="0"/>
        <v>7859</v>
      </c>
      <c r="F6" s="10">
        <f t="shared" si="0"/>
        <v>7627</v>
      </c>
      <c r="G6" s="10">
        <f t="shared" si="0"/>
        <v>7440</v>
      </c>
      <c r="H6" s="10">
        <f t="shared" si="0"/>
        <v>7502</v>
      </c>
      <c r="I6" s="10">
        <f t="shared" si="0"/>
        <v>7050</v>
      </c>
      <c r="J6" s="10">
        <f t="shared" si="0"/>
        <v>7904</v>
      </c>
      <c r="K6" s="10">
        <f t="shared" si="0"/>
        <v>6767</v>
      </c>
      <c r="L6" s="10">
        <f t="shared" si="0"/>
        <v>7477</v>
      </c>
      <c r="M6" s="10">
        <f t="shared" si="0"/>
        <v>6790</v>
      </c>
      <c r="N6" s="10">
        <f t="shared" si="0"/>
        <v>6777</v>
      </c>
      <c r="O6" s="10">
        <f t="shared" si="0"/>
        <v>7448</v>
      </c>
      <c r="P6" s="11">
        <f>SUMIF(B6:O6,"&gt;0")/COUNTIF(B6:O6,"&gt;0")</f>
        <v>7426.5</v>
      </c>
    </row>
    <row r="7" spans="1:16" x14ac:dyDescent="0.25">
      <c r="A7" s="12" t="s">
        <v>15</v>
      </c>
      <c r="B7" s="45">
        <v>36.700000000000003</v>
      </c>
      <c r="C7" s="45">
        <v>42.162287999999997</v>
      </c>
      <c r="D7" s="45">
        <v>42.305000000000007</v>
      </c>
      <c r="E7" s="45">
        <v>39.68</v>
      </c>
      <c r="F7" s="45">
        <v>41.695</v>
      </c>
      <c r="G7" s="46">
        <v>40</v>
      </c>
      <c r="H7" s="45">
        <v>42.324899999999992</v>
      </c>
      <c r="I7" s="45">
        <v>43.65</v>
      </c>
      <c r="J7" s="45">
        <v>39.784535099999999</v>
      </c>
      <c r="K7" s="45">
        <v>46.173000000000002</v>
      </c>
      <c r="L7" s="45">
        <v>40.799999999999997</v>
      </c>
      <c r="M7" s="45">
        <v>41.9</v>
      </c>
      <c r="N7" s="45">
        <v>44.555</v>
      </c>
      <c r="O7" s="47">
        <v>40.924999999999997</v>
      </c>
      <c r="P7" s="13">
        <f>SUMIF(B7:O7,"&gt;0")/COUNTIF(B7:O7,"&gt;0")</f>
        <v>41.618194507142853</v>
      </c>
    </row>
    <row r="8" spans="1:16" ht="15.75" thickBot="1" x14ac:dyDescent="0.3">
      <c r="A8" s="14" t="s">
        <v>16</v>
      </c>
      <c r="B8" s="44">
        <v>25520</v>
      </c>
      <c r="C8" s="44">
        <v>26142</v>
      </c>
      <c r="D8" s="44">
        <v>26603</v>
      </c>
      <c r="E8" s="44">
        <v>25986</v>
      </c>
      <c r="F8" s="44">
        <v>26500</v>
      </c>
      <c r="G8" s="44">
        <v>24800</v>
      </c>
      <c r="H8" s="44">
        <v>26460</v>
      </c>
      <c r="I8" s="44">
        <v>25646</v>
      </c>
      <c r="J8" s="44">
        <v>26204</v>
      </c>
      <c r="K8" s="44">
        <v>26039</v>
      </c>
      <c r="L8" s="48">
        <v>25422</v>
      </c>
      <c r="M8" s="44">
        <v>23708</v>
      </c>
      <c r="N8" s="44">
        <v>25164</v>
      </c>
      <c r="O8" s="49">
        <v>25400</v>
      </c>
      <c r="P8" s="15">
        <f>SUMIF(B8:O8,"&gt;0")/COUNTIF(B8:O8,"&gt;0")</f>
        <v>25685.285714285714</v>
      </c>
    </row>
    <row r="9" spans="1:16" ht="19.5" thickBot="1" x14ac:dyDescent="0.3">
      <c r="A9" s="55">
        <f>'Tabulka a graf č. 5'!A9:P9</f>
        <v>2024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7"/>
    </row>
    <row r="10" spans="1:16" x14ac:dyDescent="0.25">
      <c r="A10" s="9" t="s">
        <v>21</v>
      </c>
      <c r="B10" s="10">
        <f>ROUND(12*B12/B11,0)</f>
        <v>7787</v>
      </c>
      <c r="C10" s="10">
        <f t="shared" ref="C10:O10" si="1">ROUND(12*C12/C11,0)</f>
        <v>7292</v>
      </c>
      <c r="D10" s="10">
        <f t="shared" si="1"/>
        <v>7999</v>
      </c>
      <c r="E10" s="10">
        <f t="shared" si="1"/>
        <v>7736</v>
      </c>
      <c r="F10" s="10">
        <f t="shared" si="1"/>
        <v>7425</v>
      </c>
      <c r="G10" s="10">
        <f t="shared" si="1"/>
        <v>6944</v>
      </c>
      <c r="H10" s="10">
        <f t="shared" si="1"/>
        <v>7138</v>
      </c>
      <c r="I10" s="10">
        <f t="shared" si="1"/>
        <v>6888</v>
      </c>
      <c r="J10" s="10">
        <f t="shared" si="1"/>
        <v>7851</v>
      </c>
      <c r="K10" s="10">
        <f t="shared" si="1"/>
        <v>7184</v>
      </c>
      <c r="L10" s="10">
        <f t="shared" si="1"/>
        <v>7522</v>
      </c>
      <c r="M10" s="10">
        <f t="shared" si="1"/>
        <v>6790</v>
      </c>
      <c r="N10" s="10">
        <f t="shared" si="1"/>
        <v>6710</v>
      </c>
      <c r="O10" s="10">
        <f t="shared" si="1"/>
        <v>7448</v>
      </c>
      <c r="P10" s="11">
        <f>SUMIF(B10:O10,"&gt;0")/COUNTIF(B10:O10,"&gt;0")</f>
        <v>7336.7142857142853</v>
      </c>
    </row>
    <row r="11" spans="1:16" x14ac:dyDescent="0.25">
      <c r="A11" s="12" t="s">
        <v>15</v>
      </c>
      <c r="B11" s="45">
        <v>38.54</v>
      </c>
      <c r="C11" s="45">
        <v>42.162287999999997</v>
      </c>
      <c r="D11" s="45">
        <v>40.204999999999998</v>
      </c>
      <c r="E11" s="45">
        <v>39.68</v>
      </c>
      <c r="F11" s="45">
        <v>41.695</v>
      </c>
      <c r="G11" s="46">
        <v>42</v>
      </c>
      <c r="H11" s="45">
        <v>43.594646999999995</v>
      </c>
      <c r="I11" s="45">
        <v>44.68</v>
      </c>
      <c r="J11" s="45">
        <v>39.784535099999999</v>
      </c>
      <c r="K11" s="45">
        <v>42.756</v>
      </c>
      <c r="L11" s="45">
        <v>40.799999999999997</v>
      </c>
      <c r="M11" s="45">
        <v>41.9</v>
      </c>
      <c r="N11" s="45">
        <v>44.555</v>
      </c>
      <c r="O11" s="47">
        <v>40.924999999999997</v>
      </c>
      <c r="P11" s="13">
        <f>SUMIF(B11:O11,"&gt;0")/COUNTIF(B11:O11,"&gt;0")</f>
        <v>41.662676435714282</v>
      </c>
    </row>
    <row r="12" spans="1:16" ht="15.75" thickBot="1" x14ac:dyDescent="0.3">
      <c r="A12" s="14" t="s">
        <v>16</v>
      </c>
      <c r="B12" s="44">
        <v>25010</v>
      </c>
      <c r="C12" s="44">
        <v>25619</v>
      </c>
      <c r="D12" s="44">
        <v>26800</v>
      </c>
      <c r="E12" s="44">
        <v>25580</v>
      </c>
      <c r="F12" s="44">
        <v>25800</v>
      </c>
      <c r="G12" s="44">
        <v>24304</v>
      </c>
      <c r="H12" s="44">
        <v>25931</v>
      </c>
      <c r="I12" s="44">
        <v>25646</v>
      </c>
      <c r="J12" s="44">
        <v>26030</v>
      </c>
      <c r="K12" s="44">
        <v>25596</v>
      </c>
      <c r="L12" s="48">
        <v>25574</v>
      </c>
      <c r="M12" s="44">
        <v>23708</v>
      </c>
      <c r="N12" s="44">
        <v>24912</v>
      </c>
      <c r="O12" s="49">
        <v>25400</v>
      </c>
      <c r="P12" s="15">
        <f>SUMIF(B12:O12,"&gt;0")/COUNTIF(B12:O12,"&gt;0")</f>
        <v>25422.142857142859</v>
      </c>
    </row>
    <row r="13" spans="1:16" ht="19.5" thickBot="1" x14ac:dyDescent="0.3">
      <c r="A13" s="55">
        <f>'Tabulka a graf č. 5'!A13:P13</f>
        <v>2025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7"/>
    </row>
    <row r="14" spans="1:16" x14ac:dyDescent="0.25">
      <c r="A14" s="9" t="s">
        <v>21</v>
      </c>
      <c r="B14" s="10">
        <f>ROUND(12*B16/B15,0)</f>
        <v>8107</v>
      </c>
      <c r="C14" s="10">
        <f t="shared" ref="C14:O14" si="2">ROUND(12*C16/C15,0)</f>
        <v>5104</v>
      </c>
      <c r="D14" s="10">
        <f t="shared" si="2"/>
        <v>8542</v>
      </c>
      <c r="E14" s="10">
        <f t="shared" si="2"/>
        <v>5520</v>
      </c>
      <c r="F14" s="10">
        <f t="shared" si="2"/>
        <v>5180</v>
      </c>
      <c r="G14" s="10">
        <f t="shared" si="2"/>
        <v>4770</v>
      </c>
      <c r="H14" s="10">
        <f t="shared" si="2"/>
        <v>7650</v>
      </c>
      <c r="I14" s="10">
        <f t="shared" si="2"/>
        <v>7232</v>
      </c>
      <c r="J14" s="10">
        <f t="shared" si="2"/>
        <v>8437</v>
      </c>
      <c r="K14" s="10">
        <f t="shared" si="2"/>
        <v>7543</v>
      </c>
      <c r="L14" s="10">
        <f t="shared" si="2"/>
        <v>8000</v>
      </c>
      <c r="M14" s="10">
        <f t="shared" si="2"/>
        <v>6994</v>
      </c>
      <c r="N14" s="10">
        <f t="shared" si="2"/>
        <v>7045</v>
      </c>
      <c r="O14" s="10">
        <f t="shared" si="2"/>
        <v>7829</v>
      </c>
      <c r="P14" s="38">
        <f t="shared" ref="P14:P16" si="3">SUMIF(B14:O14,"&gt;0")/COUNTIF(B14:O14,"&gt;0")</f>
        <v>6996.6428571428569</v>
      </c>
    </row>
    <row r="15" spans="1:16" x14ac:dyDescent="0.25">
      <c r="A15" s="12" t="s">
        <v>15</v>
      </c>
      <c r="B15" s="39">
        <v>38.869999999999997</v>
      </c>
      <c r="C15" s="39">
        <v>63.243431999999999</v>
      </c>
      <c r="D15" s="39">
        <v>40.204999999999998</v>
      </c>
      <c r="E15" s="39">
        <v>43.54</v>
      </c>
      <c r="F15" s="39">
        <v>62.542999999999999</v>
      </c>
      <c r="G15" s="40">
        <v>63</v>
      </c>
      <c r="H15" s="39">
        <v>43.594646999999995</v>
      </c>
      <c r="I15" s="40">
        <v>44.68</v>
      </c>
      <c r="J15" s="39">
        <v>39.784535099999999</v>
      </c>
      <c r="K15" s="40">
        <v>42.756</v>
      </c>
      <c r="L15" s="40">
        <v>40.799999999999997</v>
      </c>
      <c r="M15" s="39">
        <v>41.9</v>
      </c>
      <c r="N15" s="39">
        <v>44.555</v>
      </c>
      <c r="O15" s="39">
        <v>40.924999999999997</v>
      </c>
      <c r="P15" s="13">
        <f t="shared" si="3"/>
        <v>46.456901007142847</v>
      </c>
    </row>
    <row r="16" spans="1:16" ht="15.75" thickBot="1" x14ac:dyDescent="0.3">
      <c r="A16" s="14" t="s">
        <v>16</v>
      </c>
      <c r="B16" s="43">
        <v>26261</v>
      </c>
      <c r="C16" s="43">
        <v>26900</v>
      </c>
      <c r="D16" s="43">
        <v>28620</v>
      </c>
      <c r="E16" s="43">
        <v>20029</v>
      </c>
      <c r="F16" s="43">
        <v>27000</v>
      </c>
      <c r="G16" s="43">
        <v>25040</v>
      </c>
      <c r="H16" s="43">
        <v>27790</v>
      </c>
      <c r="I16" s="43">
        <v>26928</v>
      </c>
      <c r="J16" s="43">
        <v>27972</v>
      </c>
      <c r="K16" s="43">
        <v>26876</v>
      </c>
      <c r="L16" s="43">
        <v>27201</v>
      </c>
      <c r="M16" s="43">
        <v>24419</v>
      </c>
      <c r="N16" s="43">
        <v>26158</v>
      </c>
      <c r="O16" s="43">
        <v>26700</v>
      </c>
      <c r="P16" s="15">
        <f t="shared" si="3"/>
        <v>26278.142857142859</v>
      </c>
    </row>
    <row r="17" spans="1:16" ht="19.5" thickBot="1" x14ac:dyDescent="0.3">
      <c r="A17" s="50" t="str">
        <f>'Tabulka a graf č. 5'!A17:P17</f>
        <v>Meziroční změny 2024 oproti 2023 - absolutně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/>
    </row>
    <row r="18" spans="1:16" x14ac:dyDescent="0.25">
      <c r="A18" s="9" t="s">
        <v>21</v>
      </c>
      <c r="B18" s="19">
        <f t="shared" ref="B18:O18" si="4">ROUND(B10-B6,0)</f>
        <v>-557</v>
      </c>
      <c r="C18" s="19">
        <f t="shared" si="4"/>
        <v>-148</v>
      </c>
      <c r="D18" s="19">
        <f t="shared" si="4"/>
        <v>453</v>
      </c>
      <c r="E18" s="19">
        <f t="shared" si="4"/>
        <v>-123</v>
      </c>
      <c r="F18" s="19">
        <f t="shared" si="4"/>
        <v>-202</v>
      </c>
      <c r="G18" s="19">
        <f t="shared" si="4"/>
        <v>-496</v>
      </c>
      <c r="H18" s="19">
        <f t="shared" si="4"/>
        <v>-364</v>
      </c>
      <c r="I18" s="19">
        <f t="shared" si="4"/>
        <v>-162</v>
      </c>
      <c r="J18" s="19">
        <f t="shared" si="4"/>
        <v>-53</v>
      </c>
      <c r="K18" s="19">
        <f t="shared" si="4"/>
        <v>417</v>
      </c>
      <c r="L18" s="19">
        <f t="shared" si="4"/>
        <v>45</v>
      </c>
      <c r="M18" s="19">
        <f t="shared" si="4"/>
        <v>0</v>
      </c>
      <c r="N18" s="19">
        <f t="shared" si="4"/>
        <v>-67</v>
      </c>
      <c r="O18" s="20">
        <f t="shared" si="4"/>
        <v>0</v>
      </c>
      <c r="P18" s="11">
        <f t="shared" ref="P18:P20" si="5">AVERAGE(B18:O18)</f>
        <v>-89.785714285714292</v>
      </c>
    </row>
    <row r="19" spans="1:16" x14ac:dyDescent="0.25">
      <c r="A19" s="12" t="s">
        <v>15</v>
      </c>
      <c r="B19" s="22">
        <f t="shared" ref="B19:O19" si="6">ROUND(B11-B7,2)</f>
        <v>1.84</v>
      </c>
      <c r="C19" s="22">
        <f t="shared" si="6"/>
        <v>0</v>
      </c>
      <c r="D19" s="22">
        <f t="shared" si="6"/>
        <v>-2.1</v>
      </c>
      <c r="E19" s="22">
        <f t="shared" si="6"/>
        <v>0</v>
      </c>
      <c r="F19" s="22">
        <f t="shared" si="6"/>
        <v>0</v>
      </c>
      <c r="G19" s="22">
        <f t="shared" si="6"/>
        <v>2</v>
      </c>
      <c r="H19" s="22">
        <f t="shared" si="6"/>
        <v>1.27</v>
      </c>
      <c r="I19" s="22">
        <f t="shared" si="6"/>
        <v>1.03</v>
      </c>
      <c r="J19" s="22">
        <f t="shared" si="6"/>
        <v>0</v>
      </c>
      <c r="K19" s="22">
        <f t="shared" si="6"/>
        <v>-3.42</v>
      </c>
      <c r="L19" s="22">
        <f t="shared" si="6"/>
        <v>0</v>
      </c>
      <c r="M19" s="22">
        <f t="shared" si="6"/>
        <v>0</v>
      </c>
      <c r="N19" s="22">
        <f t="shared" si="6"/>
        <v>0</v>
      </c>
      <c r="O19" s="23">
        <f t="shared" si="6"/>
        <v>0</v>
      </c>
      <c r="P19" s="21">
        <f t="shared" si="5"/>
        <v>4.4285714285714296E-2</v>
      </c>
    </row>
    <row r="20" spans="1:16" ht="15.75" thickBot="1" x14ac:dyDescent="0.3">
      <c r="A20" s="14" t="s">
        <v>16</v>
      </c>
      <c r="B20" s="31">
        <f t="shared" ref="B20:O20" si="7">ROUND(B12-B8,0)</f>
        <v>-510</v>
      </c>
      <c r="C20" s="31">
        <f t="shared" si="7"/>
        <v>-523</v>
      </c>
      <c r="D20" s="31">
        <f t="shared" si="7"/>
        <v>197</v>
      </c>
      <c r="E20" s="31">
        <f t="shared" si="7"/>
        <v>-406</v>
      </c>
      <c r="F20" s="31">
        <f t="shared" si="7"/>
        <v>-700</v>
      </c>
      <c r="G20" s="31">
        <f t="shared" si="7"/>
        <v>-496</v>
      </c>
      <c r="H20" s="31">
        <f t="shared" si="7"/>
        <v>-529</v>
      </c>
      <c r="I20" s="31">
        <f t="shared" si="7"/>
        <v>0</v>
      </c>
      <c r="J20" s="31">
        <f t="shared" si="7"/>
        <v>-174</v>
      </c>
      <c r="K20" s="31">
        <f t="shared" si="7"/>
        <v>-443</v>
      </c>
      <c r="L20" s="31">
        <f t="shared" si="7"/>
        <v>152</v>
      </c>
      <c r="M20" s="31">
        <f t="shared" si="7"/>
        <v>0</v>
      </c>
      <c r="N20" s="31">
        <f t="shared" si="7"/>
        <v>-252</v>
      </c>
      <c r="O20" s="32">
        <f t="shared" si="7"/>
        <v>0</v>
      </c>
      <c r="P20" s="33">
        <f t="shared" si="5"/>
        <v>-263.14285714285717</v>
      </c>
    </row>
    <row r="21" spans="1:16" ht="19.5" thickBot="1" x14ac:dyDescent="0.3">
      <c r="A21" s="50" t="str">
        <f>'Tabulka a graf č. 5'!A21:P21</f>
        <v>Meziroční změny 2025 oproti 2024 - absolutně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2"/>
    </row>
    <row r="22" spans="1:16" x14ac:dyDescent="0.25">
      <c r="A22" s="9" t="s">
        <v>21</v>
      </c>
      <c r="B22" s="19">
        <f t="shared" ref="B22:O22" si="8">ROUND(B14-B10,0)</f>
        <v>320</v>
      </c>
      <c r="C22" s="19">
        <f t="shared" si="8"/>
        <v>-2188</v>
      </c>
      <c r="D22" s="19">
        <f t="shared" si="8"/>
        <v>543</v>
      </c>
      <c r="E22" s="19">
        <f t="shared" si="8"/>
        <v>-2216</v>
      </c>
      <c r="F22" s="19">
        <f t="shared" si="8"/>
        <v>-2245</v>
      </c>
      <c r="G22" s="19">
        <f t="shared" si="8"/>
        <v>-2174</v>
      </c>
      <c r="H22" s="19">
        <f t="shared" si="8"/>
        <v>512</v>
      </c>
      <c r="I22" s="19">
        <f t="shared" si="8"/>
        <v>344</v>
      </c>
      <c r="J22" s="19">
        <f t="shared" si="8"/>
        <v>586</v>
      </c>
      <c r="K22" s="19">
        <f t="shared" si="8"/>
        <v>359</v>
      </c>
      <c r="L22" s="19">
        <f t="shared" si="8"/>
        <v>478</v>
      </c>
      <c r="M22" s="19">
        <f t="shared" si="8"/>
        <v>204</v>
      </c>
      <c r="N22" s="19">
        <f t="shared" si="8"/>
        <v>335</v>
      </c>
      <c r="O22" s="20">
        <f t="shared" si="8"/>
        <v>381</v>
      </c>
      <c r="P22" s="11">
        <f t="shared" ref="P22:P24" si="9">AVERAGE(B22:O22)</f>
        <v>-340.07142857142856</v>
      </c>
    </row>
    <row r="23" spans="1:16" x14ac:dyDescent="0.25">
      <c r="A23" s="12" t="s">
        <v>15</v>
      </c>
      <c r="B23" s="22">
        <f t="shared" ref="B23:O23" si="10">ROUND(B15-B11,2)</f>
        <v>0.33</v>
      </c>
      <c r="C23" s="22">
        <f t="shared" si="10"/>
        <v>21.08</v>
      </c>
      <c r="D23" s="22">
        <f t="shared" si="10"/>
        <v>0</v>
      </c>
      <c r="E23" s="22">
        <f t="shared" si="10"/>
        <v>3.86</v>
      </c>
      <c r="F23" s="22">
        <f t="shared" si="10"/>
        <v>20.85</v>
      </c>
      <c r="G23" s="22">
        <f t="shared" si="10"/>
        <v>21</v>
      </c>
      <c r="H23" s="22">
        <f t="shared" si="10"/>
        <v>0</v>
      </c>
      <c r="I23" s="22">
        <f t="shared" si="10"/>
        <v>0</v>
      </c>
      <c r="J23" s="22">
        <f t="shared" si="10"/>
        <v>0</v>
      </c>
      <c r="K23" s="22">
        <f t="shared" si="10"/>
        <v>0</v>
      </c>
      <c r="L23" s="22">
        <f t="shared" si="10"/>
        <v>0</v>
      </c>
      <c r="M23" s="22">
        <f t="shared" si="10"/>
        <v>0</v>
      </c>
      <c r="N23" s="22">
        <f t="shared" si="10"/>
        <v>0</v>
      </c>
      <c r="O23" s="23">
        <f t="shared" si="10"/>
        <v>0</v>
      </c>
      <c r="P23" s="21">
        <f t="shared" si="9"/>
        <v>4.7942857142857145</v>
      </c>
    </row>
    <row r="24" spans="1:16" ht="15.75" thickBot="1" x14ac:dyDescent="0.3">
      <c r="A24" s="14" t="s">
        <v>16</v>
      </c>
      <c r="B24" s="31">
        <f t="shared" ref="B24:O24" si="11">ROUND(B16-B12,0)</f>
        <v>1251</v>
      </c>
      <c r="C24" s="31">
        <f t="shared" si="11"/>
        <v>1281</v>
      </c>
      <c r="D24" s="31">
        <f t="shared" si="11"/>
        <v>1820</v>
      </c>
      <c r="E24" s="31">
        <f t="shared" si="11"/>
        <v>-5551</v>
      </c>
      <c r="F24" s="31">
        <f t="shared" si="11"/>
        <v>1200</v>
      </c>
      <c r="G24" s="31">
        <f t="shared" si="11"/>
        <v>736</v>
      </c>
      <c r="H24" s="31">
        <f t="shared" si="11"/>
        <v>1859</v>
      </c>
      <c r="I24" s="31">
        <f t="shared" si="11"/>
        <v>1282</v>
      </c>
      <c r="J24" s="31">
        <f t="shared" si="11"/>
        <v>1942</v>
      </c>
      <c r="K24" s="31">
        <f t="shared" si="11"/>
        <v>1280</v>
      </c>
      <c r="L24" s="31">
        <f t="shared" si="11"/>
        <v>1627</v>
      </c>
      <c r="M24" s="31">
        <f t="shared" si="11"/>
        <v>711</v>
      </c>
      <c r="N24" s="31">
        <f t="shared" si="11"/>
        <v>1246</v>
      </c>
      <c r="O24" s="32">
        <f t="shared" si="11"/>
        <v>1300</v>
      </c>
      <c r="P24" s="33">
        <f t="shared" si="9"/>
        <v>856</v>
      </c>
    </row>
    <row r="25" spans="1:16" ht="19.5" thickBot="1" x14ac:dyDescent="0.3">
      <c r="A25" s="50" t="str">
        <f>'Tabulka a graf č. 5'!A25:P25</f>
        <v>Meziroční změny 2024 oproti 2023 - v %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2"/>
    </row>
    <row r="26" spans="1:16" x14ac:dyDescent="0.25">
      <c r="A26" s="9" t="s">
        <v>21</v>
      </c>
      <c r="B26" s="27">
        <f t="shared" ref="B26:O28" si="12">ROUND(100*(B10-B6)/B6,2)</f>
        <v>-6.68</v>
      </c>
      <c r="C26" s="27">
        <f t="shared" si="12"/>
        <v>-1.99</v>
      </c>
      <c r="D26" s="27">
        <f t="shared" si="12"/>
        <v>6</v>
      </c>
      <c r="E26" s="27">
        <f t="shared" si="12"/>
        <v>-1.57</v>
      </c>
      <c r="F26" s="27">
        <f t="shared" si="12"/>
        <v>-2.65</v>
      </c>
      <c r="G26" s="27">
        <f t="shared" si="12"/>
        <v>-6.67</v>
      </c>
      <c r="H26" s="27">
        <f t="shared" si="12"/>
        <v>-4.8499999999999996</v>
      </c>
      <c r="I26" s="27">
        <f t="shared" si="12"/>
        <v>-2.2999999999999998</v>
      </c>
      <c r="J26" s="27">
        <f t="shared" si="12"/>
        <v>-0.67</v>
      </c>
      <c r="K26" s="27">
        <f t="shared" si="12"/>
        <v>6.16</v>
      </c>
      <c r="L26" s="27">
        <f t="shared" si="12"/>
        <v>0.6</v>
      </c>
      <c r="M26" s="27">
        <f t="shared" si="12"/>
        <v>0</v>
      </c>
      <c r="N26" s="27">
        <f t="shared" si="12"/>
        <v>-0.99</v>
      </c>
      <c r="O26" s="28">
        <f t="shared" si="12"/>
        <v>0</v>
      </c>
      <c r="P26" s="25">
        <f t="shared" ref="P26:P28" si="13">AVERAGE(B26:O26)</f>
        <v>-1.1150000000000002</v>
      </c>
    </row>
    <row r="27" spans="1:16" x14ac:dyDescent="0.25">
      <c r="A27" s="12" t="s">
        <v>15</v>
      </c>
      <c r="B27" s="22">
        <f t="shared" si="12"/>
        <v>5.01</v>
      </c>
      <c r="C27" s="22">
        <f t="shared" si="12"/>
        <v>0</v>
      </c>
      <c r="D27" s="22">
        <f t="shared" si="12"/>
        <v>-4.96</v>
      </c>
      <c r="E27" s="22">
        <f t="shared" si="12"/>
        <v>0</v>
      </c>
      <c r="F27" s="22">
        <f t="shared" si="12"/>
        <v>0</v>
      </c>
      <c r="G27" s="22">
        <f t="shared" si="12"/>
        <v>5</v>
      </c>
      <c r="H27" s="22">
        <f t="shared" si="12"/>
        <v>3</v>
      </c>
      <c r="I27" s="22">
        <f t="shared" si="12"/>
        <v>2.36</v>
      </c>
      <c r="J27" s="22">
        <f t="shared" si="12"/>
        <v>0</v>
      </c>
      <c r="K27" s="22">
        <f t="shared" si="12"/>
        <v>-7.4</v>
      </c>
      <c r="L27" s="22">
        <f t="shared" si="12"/>
        <v>0</v>
      </c>
      <c r="M27" s="22">
        <f t="shared" si="12"/>
        <v>0</v>
      </c>
      <c r="N27" s="22">
        <f t="shared" si="12"/>
        <v>0</v>
      </c>
      <c r="O27" s="23">
        <f t="shared" si="12"/>
        <v>0</v>
      </c>
      <c r="P27" s="21">
        <f t="shared" si="13"/>
        <v>0.215</v>
      </c>
    </row>
    <row r="28" spans="1:16" ht="15.75" thickBot="1" x14ac:dyDescent="0.3">
      <c r="A28" s="14" t="s">
        <v>16</v>
      </c>
      <c r="B28" s="29">
        <f t="shared" si="12"/>
        <v>-2</v>
      </c>
      <c r="C28" s="29">
        <f t="shared" si="12"/>
        <v>-2</v>
      </c>
      <c r="D28" s="29">
        <f t="shared" si="12"/>
        <v>0.74</v>
      </c>
      <c r="E28" s="29">
        <f t="shared" si="12"/>
        <v>-1.56</v>
      </c>
      <c r="F28" s="29">
        <f t="shared" si="12"/>
        <v>-2.64</v>
      </c>
      <c r="G28" s="29">
        <f t="shared" si="12"/>
        <v>-2</v>
      </c>
      <c r="H28" s="29">
        <f t="shared" si="12"/>
        <v>-2</v>
      </c>
      <c r="I28" s="29">
        <f t="shared" si="12"/>
        <v>0</v>
      </c>
      <c r="J28" s="29">
        <f t="shared" si="12"/>
        <v>-0.66</v>
      </c>
      <c r="K28" s="29">
        <f t="shared" si="12"/>
        <v>-1.7</v>
      </c>
      <c r="L28" s="29">
        <f t="shared" si="12"/>
        <v>0.6</v>
      </c>
      <c r="M28" s="29">
        <f t="shared" si="12"/>
        <v>0</v>
      </c>
      <c r="N28" s="29">
        <f t="shared" si="12"/>
        <v>-1</v>
      </c>
      <c r="O28" s="30">
        <f t="shared" si="12"/>
        <v>0</v>
      </c>
      <c r="P28" s="26">
        <f t="shared" si="13"/>
        <v>-1.0157142857142858</v>
      </c>
    </row>
    <row r="29" spans="1:16" ht="19.5" thickBot="1" x14ac:dyDescent="0.3">
      <c r="A29" s="50" t="str">
        <f>'Tabulka a graf č. 5'!A29:P29</f>
        <v>Meziroční změny 2025 oproti 2024 - v %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2"/>
    </row>
    <row r="30" spans="1:16" x14ac:dyDescent="0.25">
      <c r="A30" s="9" t="s">
        <v>21</v>
      </c>
      <c r="B30" s="27">
        <f t="shared" ref="B30:O32" si="14">ROUND(100*(B14-B10)/B10,2)</f>
        <v>4.1100000000000003</v>
      </c>
      <c r="C30" s="27">
        <f t="shared" si="14"/>
        <v>-30.01</v>
      </c>
      <c r="D30" s="27">
        <f t="shared" si="14"/>
        <v>6.79</v>
      </c>
      <c r="E30" s="27">
        <f t="shared" si="14"/>
        <v>-28.65</v>
      </c>
      <c r="F30" s="27">
        <f t="shared" si="14"/>
        <v>-30.24</v>
      </c>
      <c r="G30" s="27">
        <f t="shared" si="14"/>
        <v>-31.31</v>
      </c>
      <c r="H30" s="27">
        <f t="shared" si="14"/>
        <v>7.17</v>
      </c>
      <c r="I30" s="27">
        <f t="shared" si="14"/>
        <v>4.99</v>
      </c>
      <c r="J30" s="27">
        <f t="shared" si="14"/>
        <v>7.46</v>
      </c>
      <c r="K30" s="27">
        <f t="shared" si="14"/>
        <v>5</v>
      </c>
      <c r="L30" s="27">
        <f t="shared" si="14"/>
        <v>6.35</v>
      </c>
      <c r="M30" s="27">
        <f t="shared" si="14"/>
        <v>3</v>
      </c>
      <c r="N30" s="27">
        <f t="shared" si="14"/>
        <v>4.99</v>
      </c>
      <c r="O30" s="28">
        <f t="shared" si="14"/>
        <v>5.12</v>
      </c>
      <c r="P30" s="25">
        <f t="shared" ref="P30:P32" si="15">AVERAGE(B30:O30)</f>
        <v>-4.6592857142857156</v>
      </c>
    </row>
    <row r="31" spans="1:16" x14ac:dyDescent="0.25">
      <c r="A31" s="12" t="s">
        <v>15</v>
      </c>
      <c r="B31" s="22">
        <f t="shared" si="14"/>
        <v>0.86</v>
      </c>
      <c r="C31" s="22">
        <f t="shared" si="14"/>
        <v>50</v>
      </c>
      <c r="D31" s="22">
        <f t="shared" si="14"/>
        <v>0</v>
      </c>
      <c r="E31" s="22">
        <f t="shared" si="14"/>
        <v>9.73</v>
      </c>
      <c r="F31" s="22">
        <f t="shared" si="14"/>
        <v>50</v>
      </c>
      <c r="G31" s="22">
        <f t="shared" si="14"/>
        <v>50</v>
      </c>
      <c r="H31" s="22">
        <f t="shared" si="14"/>
        <v>0</v>
      </c>
      <c r="I31" s="22">
        <f t="shared" si="14"/>
        <v>0</v>
      </c>
      <c r="J31" s="22">
        <f t="shared" si="14"/>
        <v>0</v>
      </c>
      <c r="K31" s="22">
        <f t="shared" si="14"/>
        <v>0</v>
      </c>
      <c r="L31" s="22">
        <f t="shared" si="14"/>
        <v>0</v>
      </c>
      <c r="M31" s="22">
        <f t="shared" si="14"/>
        <v>0</v>
      </c>
      <c r="N31" s="22">
        <f t="shared" si="14"/>
        <v>0</v>
      </c>
      <c r="O31" s="23">
        <f t="shared" si="14"/>
        <v>0</v>
      </c>
      <c r="P31" s="21">
        <f t="shared" si="15"/>
        <v>11.470714285714285</v>
      </c>
    </row>
    <row r="32" spans="1:16" ht="15.75" thickBot="1" x14ac:dyDescent="0.3">
      <c r="A32" s="14" t="s">
        <v>16</v>
      </c>
      <c r="B32" s="29">
        <f t="shared" si="14"/>
        <v>5</v>
      </c>
      <c r="C32" s="29">
        <f t="shared" si="14"/>
        <v>5</v>
      </c>
      <c r="D32" s="29">
        <f t="shared" si="14"/>
        <v>6.79</v>
      </c>
      <c r="E32" s="29">
        <f t="shared" si="14"/>
        <v>-21.7</v>
      </c>
      <c r="F32" s="29">
        <f t="shared" si="14"/>
        <v>4.6500000000000004</v>
      </c>
      <c r="G32" s="29">
        <f t="shared" si="14"/>
        <v>3.03</v>
      </c>
      <c r="H32" s="29">
        <f t="shared" si="14"/>
        <v>7.17</v>
      </c>
      <c r="I32" s="29">
        <f t="shared" si="14"/>
        <v>5</v>
      </c>
      <c r="J32" s="29">
        <f t="shared" si="14"/>
        <v>7.46</v>
      </c>
      <c r="K32" s="29">
        <f t="shared" si="14"/>
        <v>5</v>
      </c>
      <c r="L32" s="29">
        <f t="shared" si="14"/>
        <v>6.36</v>
      </c>
      <c r="M32" s="29">
        <f t="shared" si="14"/>
        <v>3</v>
      </c>
      <c r="N32" s="29">
        <f t="shared" si="14"/>
        <v>5</v>
      </c>
      <c r="O32" s="30">
        <f t="shared" si="14"/>
        <v>5.12</v>
      </c>
      <c r="P32" s="26">
        <f t="shared" si="15"/>
        <v>3.3485714285714283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6" orientation="portrait" r:id="rId1"/>
  <headerFooter>
    <oddHeader>&amp;LČ.j.: MSMT-21301/2025-1&amp;RPříloha č. 11
&amp;A</oddHeader>
  </headerFooter>
  <ignoredErrors>
    <ignoredError sqref="B23:O23 B19:O19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  <pageSetUpPr fitToPage="1"/>
  </sheetPr>
  <dimension ref="A1:P32"/>
  <sheetViews>
    <sheetView topLeftCell="A17" zoomScaleNormal="100" workbookViewId="0">
      <selection activeCell="I4" sqref="I4"/>
    </sheetView>
  </sheetViews>
  <sheetFormatPr defaultRowHeight="15" x14ac:dyDescent="0.25"/>
  <cols>
    <col min="1" max="1" width="15.140625" bestFit="1" customWidth="1"/>
    <col min="2" max="15" width="7.7109375" customWidth="1"/>
    <col min="16" max="16" width="7.7109375" style="2" customWidth="1"/>
  </cols>
  <sheetData>
    <row r="1" spans="1:16" ht="18.75" x14ac:dyDescent="0.3">
      <c r="B1" s="53" t="str">
        <f>'Tabulka a graf č. 5'!B1:P1</f>
        <v>Krajské normativy školní jídelny v mateřské škole v letech 2023 - 2025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8"/>
      <c r="B2" s="54" t="s">
        <v>23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8"/>
    </row>
    <row r="3" spans="1:16" ht="16.5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1"/>
    </row>
    <row r="4" spans="1:16" s="3" customFormat="1" ht="81" customHeight="1" thickBot="1" x14ac:dyDescent="0.3">
      <c r="A4" s="16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35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8" t="s">
        <v>17</v>
      </c>
    </row>
    <row r="5" spans="1:16" ht="19.5" thickBot="1" x14ac:dyDescent="0.3">
      <c r="A5" s="55">
        <f>'Tabulka a graf č. 5'!A5:P5</f>
        <v>2023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</row>
    <row r="6" spans="1:16" x14ac:dyDescent="0.25">
      <c r="A6" s="9" t="s">
        <v>21</v>
      </c>
      <c r="B6" s="10">
        <f>ROUND(12*B8/B7,0)</f>
        <v>8114</v>
      </c>
      <c r="C6" s="10">
        <f>ROUND(12*C8/C7,0)</f>
        <v>7430</v>
      </c>
      <c r="D6" s="10">
        <f t="shared" ref="D6:O6" si="0">ROUND(12*D8/D7,0)</f>
        <v>7494</v>
      </c>
      <c r="E6" s="10">
        <f t="shared" si="0"/>
        <v>7855</v>
      </c>
      <c r="F6" s="10">
        <f t="shared" si="0"/>
        <v>7613</v>
      </c>
      <c r="G6" s="10">
        <f t="shared" si="0"/>
        <v>7440</v>
      </c>
      <c r="H6" s="10">
        <f t="shared" si="0"/>
        <v>7441</v>
      </c>
      <c r="I6" s="10">
        <f t="shared" si="0"/>
        <v>6566</v>
      </c>
      <c r="J6" s="10">
        <f t="shared" si="0"/>
        <v>7890</v>
      </c>
      <c r="K6" s="10">
        <f t="shared" si="0"/>
        <v>6755</v>
      </c>
      <c r="L6" s="10">
        <f t="shared" si="0"/>
        <v>7477</v>
      </c>
      <c r="M6" s="10">
        <f t="shared" si="0"/>
        <v>6777</v>
      </c>
      <c r="N6" s="10">
        <f t="shared" si="0"/>
        <v>6765</v>
      </c>
      <c r="O6" s="10">
        <f t="shared" si="0"/>
        <v>7438</v>
      </c>
      <c r="P6" s="11">
        <f>SUMIF(B6:O6,"&gt;0")/COUNTIF(B6:O6,"&gt;0")</f>
        <v>7361.0714285714284</v>
      </c>
    </row>
    <row r="7" spans="1:16" x14ac:dyDescent="0.25">
      <c r="A7" s="12" t="s">
        <v>15</v>
      </c>
      <c r="B7" s="45">
        <v>37.74</v>
      </c>
      <c r="C7" s="45">
        <v>42.223999999999997</v>
      </c>
      <c r="D7" s="45">
        <v>42.6</v>
      </c>
      <c r="E7" s="45">
        <v>39.700000000000003</v>
      </c>
      <c r="F7" s="45">
        <v>41.77</v>
      </c>
      <c r="G7" s="46">
        <v>40</v>
      </c>
      <c r="H7" s="45">
        <v>42.66913705583756</v>
      </c>
      <c r="I7" s="45">
        <v>46.87</v>
      </c>
      <c r="J7" s="45">
        <v>39.856098600000003</v>
      </c>
      <c r="K7" s="45">
        <v>46.256</v>
      </c>
      <c r="L7" s="45">
        <v>40.799999999999997</v>
      </c>
      <c r="M7" s="45">
        <v>41.98</v>
      </c>
      <c r="N7" s="45">
        <v>44.64</v>
      </c>
      <c r="O7" s="47">
        <v>40.98</v>
      </c>
      <c r="P7" s="13">
        <f>SUMIF(B7:O7,"&gt;0")/COUNTIF(B7:O7,"&gt;0")</f>
        <v>42.006088261131261</v>
      </c>
    </row>
    <row r="8" spans="1:16" ht="15.75" thickBot="1" x14ac:dyDescent="0.3">
      <c r="A8" s="14" t="s">
        <v>16</v>
      </c>
      <c r="B8" s="44">
        <v>25520</v>
      </c>
      <c r="C8" s="44">
        <v>26142</v>
      </c>
      <c r="D8" s="44">
        <v>26603</v>
      </c>
      <c r="E8" s="44">
        <v>25986</v>
      </c>
      <c r="F8" s="44">
        <v>26500</v>
      </c>
      <c r="G8" s="44">
        <v>24800</v>
      </c>
      <c r="H8" s="44">
        <v>26460</v>
      </c>
      <c r="I8" s="44">
        <v>25646</v>
      </c>
      <c r="J8" s="44">
        <v>26204</v>
      </c>
      <c r="K8" s="44">
        <v>26039</v>
      </c>
      <c r="L8" s="48">
        <v>25422</v>
      </c>
      <c r="M8" s="44">
        <v>23708</v>
      </c>
      <c r="N8" s="44">
        <v>25164</v>
      </c>
      <c r="O8" s="49">
        <v>25400</v>
      </c>
      <c r="P8" s="15">
        <f>SUMIF(B8:O8,"&gt;0")/COUNTIF(B8:O8,"&gt;0")</f>
        <v>25685.285714285714</v>
      </c>
    </row>
    <row r="9" spans="1:16" ht="19.5" thickBot="1" x14ac:dyDescent="0.3">
      <c r="A9" s="55">
        <f>'Tabulka a graf č. 5'!A9:P9</f>
        <v>2024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7"/>
    </row>
    <row r="10" spans="1:16" x14ac:dyDescent="0.25">
      <c r="A10" s="9" t="s">
        <v>21</v>
      </c>
      <c r="B10" s="10">
        <f>ROUND(12*B12/B11,0)</f>
        <v>7573</v>
      </c>
      <c r="C10" s="10">
        <f t="shared" ref="C10:O10" si="1">ROUND(12*C12/C11,0)</f>
        <v>7281</v>
      </c>
      <c r="D10" s="10">
        <f t="shared" si="1"/>
        <v>8040</v>
      </c>
      <c r="E10" s="10">
        <f t="shared" si="1"/>
        <v>7732</v>
      </c>
      <c r="F10" s="10">
        <f t="shared" si="1"/>
        <v>7412</v>
      </c>
      <c r="G10" s="10">
        <f t="shared" si="1"/>
        <v>6944</v>
      </c>
      <c r="H10" s="10">
        <f t="shared" si="1"/>
        <v>7080</v>
      </c>
      <c r="I10" s="10">
        <f t="shared" si="1"/>
        <v>6647</v>
      </c>
      <c r="J10" s="10">
        <f t="shared" si="1"/>
        <v>7837</v>
      </c>
      <c r="K10" s="10">
        <f t="shared" si="1"/>
        <v>7171</v>
      </c>
      <c r="L10" s="10">
        <f t="shared" si="1"/>
        <v>7522</v>
      </c>
      <c r="M10" s="10">
        <f t="shared" si="1"/>
        <v>6777</v>
      </c>
      <c r="N10" s="10">
        <f t="shared" si="1"/>
        <v>6697</v>
      </c>
      <c r="O10" s="10">
        <f t="shared" si="1"/>
        <v>7438</v>
      </c>
      <c r="P10" s="11">
        <f>SUMIF(B10:O10,"&gt;0")/COUNTIF(B10:O10,"&gt;0")</f>
        <v>7296.5</v>
      </c>
    </row>
    <row r="11" spans="1:16" x14ac:dyDescent="0.25">
      <c r="A11" s="12" t="s">
        <v>15</v>
      </c>
      <c r="B11" s="45">
        <v>39.630000000000003</v>
      </c>
      <c r="C11" s="45">
        <v>42.223999999999997</v>
      </c>
      <c r="D11" s="45">
        <v>40</v>
      </c>
      <c r="E11" s="45">
        <v>39.700000000000003</v>
      </c>
      <c r="F11" s="45">
        <v>41.77</v>
      </c>
      <c r="G11" s="46">
        <v>42</v>
      </c>
      <c r="H11" s="45">
        <v>43.949211167512686</v>
      </c>
      <c r="I11" s="45">
        <v>46.3</v>
      </c>
      <c r="J11" s="45">
        <v>39.856098600000003</v>
      </c>
      <c r="K11" s="45">
        <v>42.832999999999998</v>
      </c>
      <c r="L11" s="45">
        <v>40.799999999999997</v>
      </c>
      <c r="M11" s="45">
        <v>41.98</v>
      </c>
      <c r="N11" s="45">
        <v>44.64</v>
      </c>
      <c r="O11" s="47">
        <v>40.98</v>
      </c>
      <c r="P11" s="13">
        <f>SUMIF(B11:O11,"&gt;0")/COUNTIF(B11:O11,"&gt;0")</f>
        <v>41.904450697679486</v>
      </c>
    </row>
    <row r="12" spans="1:16" ht="15.75" thickBot="1" x14ac:dyDescent="0.3">
      <c r="A12" s="14" t="s">
        <v>16</v>
      </c>
      <c r="B12" s="44">
        <v>25010</v>
      </c>
      <c r="C12" s="44">
        <v>25619</v>
      </c>
      <c r="D12" s="44">
        <v>26800</v>
      </c>
      <c r="E12" s="44">
        <v>25580</v>
      </c>
      <c r="F12" s="44">
        <v>25800</v>
      </c>
      <c r="G12" s="44">
        <v>24304</v>
      </c>
      <c r="H12" s="44">
        <v>25931</v>
      </c>
      <c r="I12" s="44">
        <v>25646</v>
      </c>
      <c r="J12" s="44">
        <v>26030</v>
      </c>
      <c r="K12" s="44">
        <v>25596</v>
      </c>
      <c r="L12" s="48">
        <v>25574</v>
      </c>
      <c r="M12" s="44">
        <v>23708</v>
      </c>
      <c r="N12" s="44">
        <v>24912</v>
      </c>
      <c r="O12" s="41">
        <v>25400</v>
      </c>
      <c r="P12" s="15">
        <f>SUMIF(B12:O12,"&gt;0")/COUNTIF(B12:O12,"&gt;0")</f>
        <v>25422.142857142859</v>
      </c>
    </row>
    <row r="13" spans="1:16" ht="19.5" thickBot="1" x14ac:dyDescent="0.3">
      <c r="A13" s="55">
        <f>'Tabulka a graf č. 5'!A13:P13</f>
        <v>2025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7"/>
    </row>
    <row r="14" spans="1:16" x14ac:dyDescent="0.25">
      <c r="A14" s="9" t="s">
        <v>21</v>
      </c>
      <c r="B14" s="10">
        <f>ROUND(12*B16/B15,0)</f>
        <v>7884</v>
      </c>
      <c r="C14" s="10">
        <f t="shared" ref="C14:O14" si="2">ROUND(12*C16/C15,0)</f>
        <v>5097</v>
      </c>
      <c r="D14" s="10">
        <f t="shared" si="2"/>
        <v>8493</v>
      </c>
      <c r="E14" s="10">
        <f t="shared" si="2"/>
        <v>5450</v>
      </c>
      <c r="F14" s="10">
        <f t="shared" si="2"/>
        <v>5171</v>
      </c>
      <c r="G14" s="10">
        <f t="shared" si="2"/>
        <v>4770</v>
      </c>
      <c r="H14" s="10">
        <f t="shared" si="2"/>
        <v>7588</v>
      </c>
      <c r="I14" s="10">
        <f t="shared" si="2"/>
        <v>6979</v>
      </c>
      <c r="J14" s="10">
        <f t="shared" si="2"/>
        <v>8422</v>
      </c>
      <c r="K14" s="10">
        <f t="shared" si="2"/>
        <v>7530</v>
      </c>
      <c r="L14" s="10">
        <f t="shared" si="2"/>
        <v>8000</v>
      </c>
      <c r="M14" s="10">
        <f t="shared" si="2"/>
        <v>6980</v>
      </c>
      <c r="N14" s="10">
        <f t="shared" si="2"/>
        <v>7032</v>
      </c>
      <c r="O14" s="10">
        <f t="shared" si="2"/>
        <v>7818</v>
      </c>
      <c r="P14" s="38">
        <f t="shared" ref="P14:P16" si="3">SUMIF(B14:O14,"&gt;0")/COUNTIF(B14:O14,"&gt;0")</f>
        <v>6943.8571428571431</v>
      </c>
    </row>
    <row r="15" spans="1:16" x14ac:dyDescent="0.25">
      <c r="A15" s="12" t="s">
        <v>15</v>
      </c>
      <c r="B15" s="39">
        <v>39.97</v>
      </c>
      <c r="C15" s="39">
        <v>63.33</v>
      </c>
      <c r="D15" s="39">
        <v>40.4371808</v>
      </c>
      <c r="E15" s="39">
        <v>44.1</v>
      </c>
      <c r="F15" s="40">
        <v>62.652000000000001</v>
      </c>
      <c r="G15" s="40">
        <v>63</v>
      </c>
      <c r="H15" s="39">
        <v>43.949211167512686</v>
      </c>
      <c r="I15" s="40">
        <v>46.3</v>
      </c>
      <c r="J15" s="39">
        <v>39.856098600000003</v>
      </c>
      <c r="K15" s="40">
        <v>42.832999999999998</v>
      </c>
      <c r="L15" s="40">
        <v>40.799999999999997</v>
      </c>
      <c r="M15" s="39">
        <v>41.98</v>
      </c>
      <c r="N15" s="40">
        <v>44.64</v>
      </c>
      <c r="O15" s="39">
        <v>40.98</v>
      </c>
      <c r="P15" s="13">
        <f t="shared" si="3"/>
        <v>46.77339218339376</v>
      </c>
    </row>
    <row r="16" spans="1:16" ht="15.75" thickBot="1" x14ac:dyDescent="0.3">
      <c r="A16" s="14" t="s">
        <v>16</v>
      </c>
      <c r="B16" s="41">
        <v>26261</v>
      </c>
      <c r="C16" s="41">
        <v>26900</v>
      </c>
      <c r="D16" s="41">
        <v>28620</v>
      </c>
      <c r="E16" s="41">
        <v>20029</v>
      </c>
      <c r="F16" s="41">
        <v>27000</v>
      </c>
      <c r="G16" s="41">
        <v>25040</v>
      </c>
      <c r="H16" s="41">
        <v>27790</v>
      </c>
      <c r="I16" s="41">
        <v>26928</v>
      </c>
      <c r="J16" s="41">
        <v>27972</v>
      </c>
      <c r="K16" s="41">
        <v>26876</v>
      </c>
      <c r="L16" s="42">
        <v>27201</v>
      </c>
      <c r="M16" s="41">
        <v>24419</v>
      </c>
      <c r="N16" s="41">
        <v>26158</v>
      </c>
      <c r="O16" s="41">
        <v>26700</v>
      </c>
      <c r="P16" s="15">
        <f t="shared" si="3"/>
        <v>26278.142857142859</v>
      </c>
    </row>
    <row r="17" spans="1:16" ht="19.5" thickBot="1" x14ac:dyDescent="0.3">
      <c r="A17" s="50" t="str">
        <f>'Tabulka a graf č. 5'!A17:P17</f>
        <v>Meziroční změny 2024 oproti 2023 - absolutně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/>
    </row>
    <row r="18" spans="1:16" x14ac:dyDescent="0.25">
      <c r="A18" s="9" t="s">
        <v>21</v>
      </c>
      <c r="B18" s="19">
        <f t="shared" ref="B18:O18" si="4">ROUND(B10-B6,0)</f>
        <v>-541</v>
      </c>
      <c r="C18" s="19">
        <f t="shared" si="4"/>
        <v>-149</v>
      </c>
      <c r="D18" s="19">
        <f t="shared" si="4"/>
        <v>546</v>
      </c>
      <c r="E18" s="19">
        <f t="shared" si="4"/>
        <v>-123</v>
      </c>
      <c r="F18" s="19">
        <f t="shared" si="4"/>
        <v>-201</v>
      </c>
      <c r="G18" s="19">
        <f t="shared" si="4"/>
        <v>-496</v>
      </c>
      <c r="H18" s="19">
        <f t="shared" si="4"/>
        <v>-361</v>
      </c>
      <c r="I18" s="19">
        <f t="shared" si="4"/>
        <v>81</v>
      </c>
      <c r="J18" s="19">
        <f t="shared" si="4"/>
        <v>-53</v>
      </c>
      <c r="K18" s="19">
        <f t="shared" si="4"/>
        <v>416</v>
      </c>
      <c r="L18" s="19">
        <f t="shared" si="4"/>
        <v>45</v>
      </c>
      <c r="M18" s="19">
        <f t="shared" si="4"/>
        <v>0</v>
      </c>
      <c r="N18" s="19">
        <f t="shared" si="4"/>
        <v>-68</v>
      </c>
      <c r="O18" s="20">
        <f t="shared" si="4"/>
        <v>0</v>
      </c>
      <c r="P18" s="11">
        <f t="shared" ref="P18:P20" si="5">AVERAGE(B18:O18)</f>
        <v>-64.571428571428569</v>
      </c>
    </row>
    <row r="19" spans="1:16" x14ac:dyDescent="0.25">
      <c r="A19" s="12" t="s">
        <v>15</v>
      </c>
      <c r="B19" s="22">
        <f t="shared" ref="B19:O19" si="6">ROUND(B11-B7,2)</f>
        <v>1.89</v>
      </c>
      <c r="C19" s="22">
        <f t="shared" si="6"/>
        <v>0</v>
      </c>
      <c r="D19" s="22">
        <f t="shared" si="6"/>
        <v>-2.6</v>
      </c>
      <c r="E19" s="22">
        <f t="shared" si="6"/>
        <v>0</v>
      </c>
      <c r="F19" s="22">
        <f t="shared" si="6"/>
        <v>0</v>
      </c>
      <c r="G19" s="22">
        <f t="shared" si="6"/>
        <v>2</v>
      </c>
      <c r="H19" s="22">
        <f t="shared" si="6"/>
        <v>1.28</v>
      </c>
      <c r="I19" s="22">
        <f t="shared" si="6"/>
        <v>-0.56999999999999995</v>
      </c>
      <c r="J19" s="22">
        <f t="shared" si="6"/>
        <v>0</v>
      </c>
      <c r="K19" s="22">
        <f t="shared" si="6"/>
        <v>-3.42</v>
      </c>
      <c r="L19" s="22">
        <f t="shared" si="6"/>
        <v>0</v>
      </c>
      <c r="M19" s="22">
        <f t="shared" si="6"/>
        <v>0</v>
      </c>
      <c r="N19" s="22">
        <f t="shared" si="6"/>
        <v>0</v>
      </c>
      <c r="O19" s="23">
        <f t="shared" si="6"/>
        <v>0</v>
      </c>
      <c r="P19" s="21">
        <f t="shared" si="5"/>
        <v>-0.10142857142857142</v>
      </c>
    </row>
    <row r="20" spans="1:16" ht="15.75" thickBot="1" x14ac:dyDescent="0.3">
      <c r="A20" s="14" t="s">
        <v>16</v>
      </c>
      <c r="B20" s="31">
        <f t="shared" ref="B20:O20" si="7">ROUND(B12-B8,0)</f>
        <v>-510</v>
      </c>
      <c r="C20" s="31">
        <f t="shared" si="7"/>
        <v>-523</v>
      </c>
      <c r="D20" s="31">
        <f t="shared" si="7"/>
        <v>197</v>
      </c>
      <c r="E20" s="31">
        <f t="shared" si="7"/>
        <v>-406</v>
      </c>
      <c r="F20" s="31">
        <f t="shared" si="7"/>
        <v>-700</v>
      </c>
      <c r="G20" s="31">
        <f t="shared" si="7"/>
        <v>-496</v>
      </c>
      <c r="H20" s="31">
        <f t="shared" si="7"/>
        <v>-529</v>
      </c>
      <c r="I20" s="31">
        <f t="shared" si="7"/>
        <v>0</v>
      </c>
      <c r="J20" s="31">
        <f t="shared" si="7"/>
        <v>-174</v>
      </c>
      <c r="K20" s="31">
        <f t="shared" si="7"/>
        <v>-443</v>
      </c>
      <c r="L20" s="31">
        <f t="shared" si="7"/>
        <v>152</v>
      </c>
      <c r="M20" s="31">
        <f t="shared" si="7"/>
        <v>0</v>
      </c>
      <c r="N20" s="31">
        <f t="shared" si="7"/>
        <v>-252</v>
      </c>
      <c r="O20" s="32">
        <f t="shared" si="7"/>
        <v>0</v>
      </c>
      <c r="P20" s="33">
        <f t="shared" si="5"/>
        <v>-263.14285714285717</v>
      </c>
    </row>
    <row r="21" spans="1:16" ht="19.5" thickBot="1" x14ac:dyDescent="0.3">
      <c r="A21" s="50" t="str">
        <f>'Tabulka a graf č. 5'!A21:P21</f>
        <v>Meziroční změny 2025 oproti 2024 - absolutně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2"/>
    </row>
    <row r="22" spans="1:16" x14ac:dyDescent="0.25">
      <c r="A22" s="9" t="s">
        <v>21</v>
      </c>
      <c r="B22" s="19">
        <f t="shared" ref="B22:O22" si="8">ROUND(B14-B10,0)</f>
        <v>311</v>
      </c>
      <c r="C22" s="19">
        <f t="shared" si="8"/>
        <v>-2184</v>
      </c>
      <c r="D22" s="19">
        <f t="shared" si="8"/>
        <v>453</v>
      </c>
      <c r="E22" s="19">
        <f t="shared" si="8"/>
        <v>-2282</v>
      </c>
      <c r="F22" s="19">
        <f t="shared" si="8"/>
        <v>-2241</v>
      </c>
      <c r="G22" s="19">
        <f t="shared" si="8"/>
        <v>-2174</v>
      </c>
      <c r="H22" s="19">
        <f t="shared" si="8"/>
        <v>508</v>
      </c>
      <c r="I22" s="19">
        <f t="shared" si="8"/>
        <v>332</v>
      </c>
      <c r="J22" s="19">
        <f t="shared" si="8"/>
        <v>585</v>
      </c>
      <c r="K22" s="19">
        <f t="shared" si="8"/>
        <v>359</v>
      </c>
      <c r="L22" s="19">
        <f t="shared" si="8"/>
        <v>478</v>
      </c>
      <c r="M22" s="19">
        <f t="shared" si="8"/>
        <v>203</v>
      </c>
      <c r="N22" s="19">
        <f t="shared" si="8"/>
        <v>335</v>
      </c>
      <c r="O22" s="20">
        <f t="shared" si="8"/>
        <v>380</v>
      </c>
      <c r="P22" s="11">
        <f t="shared" ref="P22:P24" si="9">AVERAGE(B22:O22)</f>
        <v>-352.64285714285717</v>
      </c>
    </row>
    <row r="23" spans="1:16" x14ac:dyDescent="0.25">
      <c r="A23" s="12" t="s">
        <v>15</v>
      </c>
      <c r="B23" s="22">
        <f t="shared" ref="B23:O23" si="10">ROUND(B15-B11,2)</f>
        <v>0.34</v>
      </c>
      <c r="C23" s="22">
        <f t="shared" si="10"/>
        <v>21.11</v>
      </c>
      <c r="D23" s="22">
        <f t="shared" si="10"/>
        <v>0.44</v>
      </c>
      <c r="E23" s="22">
        <f t="shared" si="10"/>
        <v>4.4000000000000004</v>
      </c>
      <c r="F23" s="22">
        <f t="shared" si="10"/>
        <v>20.88</v>
      </c>
      <c r="G23" s="22">
        <f t="shared" si="10"/>
        <v>21</v>
      </c>
      <c r="H23" s="22">
        <f t="shared" si="10"/>
        <v>0</v>
      </c>
      <c r="I23" s="22">
        <f t="shared" si="10"/>
        <v>0</v>
      </c>
      <c r="J23" s="22">
        <f t="shared" si="10"/>
        <v>0</v>
      </c>
      <c r="K23" s="22">
        <f t="shared" si="10"/>
        <v>0</v>
      </c>
      <c r="L23" s="22">
        <f t="shared" si="10"/>
        <v>0</v>
      </c>
      <c r="M23" s="22">
        <f t="shared" si="10"/>
        <v>0</v>
      </c>
      <c r="N23" s="22">
        <f t="shared" si="10"/>
        <v>0</v>
      </c>
      <c r="O23" s="23">
        <f t="shared" si="10"/>
        <v>0</v>
      </c>
      <c r="P23" s="21">
        <f t="shared" si="9"/>
        <v>4.8692857142857147</v>
      </c>
    </row>
    <row r="24" spans="1:16" ht="15.75" thickBot="1" x14ac:dyDescent="0.3">
      <c r="A24" s="14" t="s">
        <v>16</v>
      </c>
      <c r="B24" s="31">
        <f t="shared" ref="B24:O24" si="11">ROUND(B16-B12,0)</f>
        <v>1251</v>
      </c>
      <c r="C24" s="31">
        <f t="shared" si="11"/>
        <v>1281</v>
      </c>
      <c r="D24" s="31">
        <f t="shared" si="11"/>
        <v>1820</v>
      </c>
      <c r="E24" s="31">
        <f t="shared" si="11"/>
        <v>-5551</v>
      </c>
      <c r="F24" s="31">
        <f t="shared" si="11"/>
        <v>1200</v>
      </c>
      <c r="G24" s="31">
        <f t="shared" si="11"/>
        <v>736</v>
      </c>
      <c r="H24" s="31">
        <f t="shared" si="11"/>
        <v>1859</v>
      </c>
      <c r="I24" s="31">
        <f t="shared" si="11"/>
        <v>1282</v>
      </c>
      <c r="J24" s="31">
        <f t="shared" si="11"/>
        <v>1942</v>
      </c>
      <c r="K24" s="31">
        <f t="shared" si="11"/>
        <v>1280</v>
      </c>
      <c r="L24" s="31">
        <f t="shared" si="11"/>
        <v>1627</v>
      </c>
      <c r="M24" s="31">
        <f t="shared" si="11"/>
        <v>711</v>
      </c>
      <c r="N24" s="31">
        <f t="shared" si="11"/>
        <v>1246</v>
      </c>
      <c r="O24" s="32">
        <f t="shared" si="11"/>
        <v>1300</v>
      </c>
      <c r="P24" s="33">
        <f t="shared" si="9"/>
        <v>856</v>
      </c>
    </row>
    <row r="25" spans="1:16" ht="19.5" thickBot="1" x14ac:dyDescent="0.3">
      <c r="A25" s="50" t="str">
        <f>'Tabulka a graf č. 5'!A25:P25</f>
        <v>Meziroční změny 2024 oproti 2023 - v %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2"/>
    </row>
    <row r="26" spans="1:16" x14ac:dyDescent="0.25">
      <c r="A26" s="9" t="s">
        <v>21</v>
      </c>
      <c r="B26" s="27">
        <f t="shared" ref="B26:O26" si="12">ROUND(100*(B10-B6)/B6,2)</f>
        <v>-6.67</v>
      </c>
      <c r="C26" s="27">
        <f t="shared" si="12"/>
        <v>-2.0099999999999998</v>
      </c>
      <c r="D26" s="27">
        <f t="shared" si="12"/>
        <v>7.29</v>
      </c>
      <c r="E26" s="27">
        <f t="shared" si="12"/>
        <v>-1.57</v>
      </c>
      <c r="F26" s="27">
        <f t="shared" si="12"/>
        <v>-2.64</v>
      </c>
      <c r="G26" s="27">
        <f t="shared" si="12"/>
        <v>-6.67</v>
      </c>
      <c r="H26" s="27">
        <f t="shared" si="12"/>
        <v>-4.8499999999999996</v>
      </c>
      <c r="I26" s="27">
        <f t="shared" si="12"/>
        <v>1.23</v>
      </c>
      <c r="J26" s="27">
        <f t="shared" si="12"/>
        <v>-0.67</v>
      </c>
      <c r="K26" s="27">
        <f t="shared" si="12"/>
        <v>6.16</v>
      </c>
      <c r="L26" s="27">
        <f t="shared" si="12"/>
        <v>0.6</v>
      </c>
      <c r="M26" s="27">
        <f t="shared" si="12"/>
        <v>0</v>
      </c>
      <c r="N26" s="27">
        <f t="shared" si="12"/>
        <v>-1.01</v>
      </c>
      <c r="O26" s="28">
        <f t="shared" si="12"/>
        <v>0</v>
      </c>
      <c r="P26" s="25">
        <f t="shared" ref="P26:P28" si="13">AVERAGE(B26:O26)</f>
        <v>-0.77214285714285702</v>
      </c>
    </row>
    <row r="27" spans="1:16" x14ac:dyDescent="0.25">
      <c r="A27" s="12" t="s">
        <v>15</v>
      </c>
      <c r="B27" s="22">
        <f t="shared" ref="B27:O27" si="14">ROUND(100*(B11-B7)/B7,2)</f>
        <v>5.01</v>
      </c>
      <c r="C27" s="22">
        <f t="shared" si="14"/>
        <v>0</v>
      </c>
      <c r="D27" s="22">
        <f t="shared" si="14"/>
        <v>-6.1</v>
      </c>
      <c r="E27" s="22">
        <f t="shared" si="14"/>
        <v>0</v>
      </c>
      <c r="F27" s="22">
        <f t="shared" si="14"/>
        <v>0</v>
      </c>
      <c r="G27" s="22">
        <f t="shared" si="14"/>
        <v>5</v>
      </c>
      <c r="H27" s="22">
        <f t="shared" si="14"/>
        <v>3</v>
      </c>
      <c r="I27" s="22">
        <f t="shared" si="14"/>
        <v>-1.22</v>
      </c>
      <c r="J27" s="22">
        <f t="shared" si="14"/>
        <v>0</v>
      </c>
      <c r="K27" s="22">
        <f t="shared" si="14"/>
        <v>-7.4</v>
      </c>
      <c r="L27" s="22">
        <f t="shared" si="14"/>
        <v>0</v>
      </c>
      <c r="M27" s="22">
        <f t="shared" si="14"/>
        <v>0</v>
      </c>
      <c r="N27" s="22">
        <f t="shared" si="14"/>
        <v>0</v>
      </c>
      <c r="O27" s="23">
        <f t="shared" si="14"/>
        <v>0</v>
      </c>
      <c r="P27" s="21">
        <f t="shared" si="13"/>
        <v>-0.12214285714285714</v>
      </c>
    </row>
    <row r="28" spans="1:16" ht="15.75" thickBot="1" x14ac:dyDescent="0.3">
      <c r="A28" s="14" t="s">
        <v>16</v>
      </c>
      <c r="B28" s="29">
        <f t="shared" ref="B28:O28" si="15">ROUND(100*(B12-B8)/B8,2)</f>
        <v>-2</v>
      </c>
      <c r="C28" s="29">
        <f t="shared" si="15"/>
        <v>-2</v>
      </c>
      <c r="D28" s="29">
        <f t="shared" si="15"/>
        <v>0.74</v>
      </c>
      <c r="E28" s="29">
        <f t="shared" si="15"/>
        <v>-1.56</v>
      </c>
      <c r="F28" s="29">
        <f t="shared" si="15"/>
        <v>-2.64</v>
      </c>
      <c r="G28" s="29">
        <f t="shared" si="15"/>
        <v>-2</v>
      </c>
      <c r="H28" s="29">
        <f t="shared" si="15"/>
        <v>-2</v>
      </c>
      <c r="I28" s="29">
        <f t="shared" si="15"/>
        <v>0</v>
      </c>
      <c r="J28" s="29">
        <f t="shared" si="15"/>
        <v>-0.66</v>
      </c>
      <c r="K28" s="29">
        <f t="shared" si="15"/>
        <v>-1.7</v>
      </c>
      <c r="L28" s="29">
        <f t="shared" si="15"/>
        <v>0.6</v>
      </c>
      <c r="M28" s="29">
        <f t="shared" si="15"/>
        <v>0</v>
      </c>
      <c r="N28" s="29">
        <f t="shared" si="15"/>
        <v>-1</v>
      </c>
      <c r="O28" s="30">
        <f t="shared" si="15"/>
        <v>0</v>
      </c>
      <c r="P28" s="26">
        <f t="shared" si="13"/>
        <v>-1.0157142857142858</v>
      </c>
    </row>
    <row r="29" spans="1:16" ht="19.5" thickBot="1" x14ac:dyDescent="0.3">
      <c r="A29" s="50" t="str">
        <f>'Tabulka a graf č. 5'!A29:P29</f>
        <v>Meziroční změny 2025 oproti 2024 - v %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2"/>
    </row>
    <row r="30" spans="1:16" x14ac:dyDescent="0.25">
      <c r="A30" s="9" t="s">
        <v>21</v>
      </c>
      <c r="B30" s="27">
        <f t="shared" ref="B30:O30" si="16">ROUND(100*(B14-B10)/B10,2)</f>
        <v>4.1100000000000003</v>
      </c>
      <c r="C30" s="27">
        <f t="shared" si="16"/>
        <v>-30</v>
      </c>
      <c r="D30" s="27">
        <f t="shared" si="16"/>
        <v>5.63</v>
      </c>
      <c r="E30" s="27">
        <f t="shared" si="16"/>
        <v>-29.51</v>
      </c>
      <c r="F30" s="27">
        <f t="shared" si="16"/>
        <v>-30.23</v>
      </c>
      <c r="G30" s="27">
        <f t="shared" si="16"/>
        <v>-31.31</v>
      </c>
      <c r="H30" s="27">
        <f t="shared" si="16"/>
        <v>7.18</v>
      </c>
      <c r="I30" s="27">
        <f t="shared" si="16"/>
        <v>4.99</v>
      </c>
      <c r="J30" s="27">
        <f t="shared" si="16"/>
        <v>7.46</v>
      </c>
      <c r="K30" s="27">
        <f t="shared" si="16"/>
        <v>5.01</v>
      </c>
      <c r="L30" s="27">
        <f t="shared" si="16"/>
        <v>6.35</v>
      </c>
      <c r="M30" s="27">
        <f t="shared" si="16"/>
        <v>3</v>
      </c>
      <c r="N30" s="27">
        <f t="shared" si="16"/>
        <v>5</v>
      </c>
      <c r="O30" s="28">
        <f t="shared" si="16"/>
        <v>5.1100000000000003</v>
      </c>
      <c r="P30" s="25">
        <f t="shared" ref="P30:P32" si="17">AVERAGE(B30:O30)</f>
        <v>-4.8007142857142862</v>
      </c>
    </row>
    <row r="31" spans="1:16" x14ac:dyDescent="0.25">
      <c r="A31" s="12" t="s">
        <v>15</v>
      </c>
      <c r="B31" s="22">
        <f t="shared" ref="B31:O31" si="18">ROUND(100*(B15-B11)/B11,2)</f>
        <v>0.86</v>
      </c>
      <c r="C31" s="22">
        <f t="shared" si="18"/>
        <v>49.99</v>
      </c>
      <c r="D31" s="22">
        <f t="shared" si="18"/>
        <v>1.0900000000000001</v>
      </c>
      <c r="E31" s="22">
        <f t="shared" si="18"/>
        <v>11.08</v>
      </c>
      <c r="F31" s="22">
        <f t="shared" si="18"/>
        <v>49.99</v>
      </c>
      <c r="G31" s="22">
        <f t="shared" si="18"/>
        <v>50</v>
      </c>
      <c r="H31" s="22">
        <f t="shared" si="18"/>
        <v>0</v>
      </c>
      <c r="I31" s="22">
        <f t="shared" si="18"/>
        <v>0</v>
      </c>
      <c r="J31" s="22">
        <f t="shared" si="18"/>
        <v>0</v>
      </c>
      <c r="K31" s="22">
        <f t="shared" si="18"/>
        <v>0</v>
      </c>
      <c r="L31" s="22">
        <f t="shared" si="18"/>
        <v>0</v>
      </c>
      <c r="M31" s="22">
        <f t="shared" si="18"/>
        <v>0</v>
      </c>
      <c r="N31" s="22">
        <f t="shared" si="18"/>
        <v>0</v>
      </c>
      <c r="O31" s="23">
        <f t="shared" si="18"/>
        <v>0</v>
      </c>
      <c r="P31" s="21">
        <f t="shared" si="17"/>
        <v>11.643571428571429</v>
      </c>
    </row>
    <row r="32" spans="1:16" ht="15.75" thickBot="1" x14ac:dyDescent="0.3">
      <c r="A32" s="14" t="s">
        <v>16</v>
      </c>
      <c r="B32" s="29">
        <f t="shared" ref="B32:O32" si="19">ROUND(100*(B16-B12)/B12,2)</f>
        <v>5</v>
      </c>
      <c r="C32" s="29">
        <f t="shared" si="19"/>
        <v>5</v>
      </c>
      <c r="D32" s="29">
        <f t="shared" si="19"/>
        <v>6.79</v>
      </c>
      <c r="E32" s="29">
        <f t="shared" si="19"/>
        <v>-21.7</v>
      </c>
      <c r="F32" s="29">
        <f t="shared" si="19"/>
        <v>4.6500000000000004</v>
      </c>
      <c r="G32" s="29">
        <f t="shared" si="19"/>
        <v>3.03</v>
      </c>
      <c r="H32" s="29">
        <f t="shared" si="19"/>
        <v>7.17</v>
      </c>
      <c r="I32" s="29">
        <f t="shared" si="19"/>
        <v>5</v>
      </c>
      <c r="J32" s="29">
        <f t="shared" si="19"/>
        <v>7.46</v>
      </c>
      <c r="K32" s="29">
        <f t="shared" si="19"/>
        <v>5</v>
      </c>
      <c r="L32" s="29">
        <f t="shared" si="19"/>
        <v>6.36</v>
      </c>
      <c r="M32" s="29">
        <f t="shared" si="19"/>
        <v>3</v>
      </c>
      <c r="N32" s="29">
        <f t="shared" si="19"/>
        <v>5</v>
      </c>
      <c r="O32" s="30">
        <f t="shared" si="19"/>
        <v>5.12</v>
      </c>
      <c r="P32" s="26">
        <f t="shared" si="17"/>
        <v>3.3485714285714283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6" orientation="portrait" r:id="rId1"/>
  <headerFooter>
    <oddHeader>&amp;LČ.j.: MSMT-21301/2025-1&amp;RPříloha č. 11
&amp;A</oddHeader>
  </headerFooter>
  <ignoredErrors>
    <ignoredError sqref="B19:O19 B23:O23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  <pageSetUpPr fitToPage="1"/>
  </sheetPr>
  <dimension ref="A1:P32"/>
  <sheetViews>
    <sheetView topLeftCell="A20" zoomScaleNormal="100" workbookViewId="0">
      <selection activeCell="I4" sqref="I4"/>
    </sheetView>
  </sheetViews>
  <sheetFormatPr defaultRowHeight="15" x14ac:dyDescent="0.25"/>
  <cols>
    <col min="1" max="1" width="15.140625" bestFit="1" customWidth="1"/>
    <col min="2" max="15" width="7.7109375" customWidth="1"/>
    <col min="16" max="16" width="7.7109375" style="2" customWidth="1"/>
  </cols>
  <sheetData>
    <row r="1" spans="1:16" ht="18.75" x14ac:dyDescent="0.3">
      <c r="B1" s="53" t="s">
        <v>31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8"/>
      <c r="B2" s="54" t="s">
        <v>22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8"/>
    </row>
    <row r="3" spans="1:16" ht="16.5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1"/>
    </row>
    <row r="4" spans="1:16" s="3" customFormat="1" ht="81" customHeight="1" thickBot="1" x14ac:dyDescent="0.3">
      <c r="A4" s="16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35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8" t="s">
        <v>17</v>
      </c>
    </row>
    <row r="5" spans="1:16" ht="19.5" thickBot="1" x14ac:dyDescent="0.3">
      <c r="A5" s="55">
        <v>2023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</row>
    <row r="6" spans="1:16" x14ac:dyDescent="0.25">
      <c r="A6" s="9" t="s">
        <v>21</v>
      </c>
      <c r="B6" s="10">
        <f>ROUND(12*B8/B7,0)</f>
        <v>8114</v>
      </c>
      <c r="C6" s="10">
        <f>ROUND(12*C8/C7,0)</f>
        <v>7430</v>
      </c>
      <c r="D6" s="10">
        <f t="shared" ref="D6:O6" si="0">ROUND(12*D8/D7,0)</f>
        <v>7494</v>
      </c>
      <c r="E6" s="10">
        <f t="shared" si="0"/>
        <v>7855</v>
      </c>
      <c r="F6" s="10">
        <f t="shared" si="0"/>
        <v>7613</v>
      </c>
      <c r="G6" s="10">
        <f t="shared" si="0"/>
        <v>7440</v>
      </c>
      <c r="H6" s="10">
        <f t="shared" si="0"/>
        <v>7324</v>
      </c>
      <c r="I6" s="10">
        <f t="shared" si="0"/>
        <v>5730</v>
      </c>
      <c r="J6" s="10">
        <f t="shared" si="0"/>
        <v>7890</v>
      </c>
      <c r="K6" s="10">
        <f t="shared" si="0"/>
        <v>6755</v>
      </c>
      <c r="L6" s="10">
        <f t="shared" si="0"/>
        <v>7477</v>
      </c>
      <c r="M6" s="10">
        <f t="shared" si="0"/>
        <v>6777</v>
      </c>
      <c r="N6" s="10">
        <f t="shared" si="0"/>
        <v>6765</v>
      </c>
      <c r="O6" s="10">
        <f t="shared" si="0"/>
        <v>7438</v>
      </c>
      <c r="P6" s="11">
        <f t="shared" ref="P6:P8" si="1">SUMIF(B6:O6,"&gt;0")/COUNTIF(B6:O6,"&gt;0")</f>
        <v>7293</v>
      </c>
    </row>
    <row r="7" spans="1:16" x14ac:dyDescent="0.25">
      <c r="A7" s="12" t="s">
        <v>15</v>
      </c>
      <c r="B7" s="45">
        <v>37.74</v>
      </c>
      <c r="C7" s="45">
        <v>42.223999999999997</v>
      </c>
      <c r="D7" s="45">
        <v>42.6</v>
      </c>
      <c r="E7" s="45">
        <v>39.700000000000003</v>
      </c>
      <c r="F7" s="45">
        <v>41.77</v>
      </c>
      <c r="G7" s="46">
        <v>40</v>
      </c>
      <c r="H7" s="45">
        <v>43.352588832487058</v>
      </c>
      <c r="I7" s="45">
        <v>53.71</v>
      </c>
      <c r="J7" s="45">
        <v>39.856098600000003</v>
      </c>
      <c r="K7" s="45">
        <v>46.256</v>
      </c>
      <c r="L7" s="45">
        <v>40.799999999999997</v>
      </c>
      <c r="M7" s="45">
        <v>41.98</v>
      </c>
      <c r="N7" s="45">
        <v>44.64</v>
      </c>
      <c r="O7" s="47">
        <v>40.98</v>
      </c>
      <c r="P7" s="13">
        <f t="shared" si="1"/>
        <v>42.543477673749081</v>
      </c>
    </row>
    <row r="8" spans="1:16" ht="15.75" thickBot="1" x14ac:dyDescent="0.3">
      <c r="A8" s="14" t="s">
        <v>16</v>
      </c>
      <c r="B8" s="44">
        <v>25520</v>
      </c>
      <c r="C8" s="44">
        <v>26142</v>
      </c>
      <c r="D8" s="44">
        <v>26603</v>
      </c>
      <c r="E8" s="44">
        <v>25986</v>
      </c>
      <c r="F8" s="44">
        <v>26500</v>
      </c>
      <c r="G8" s="44">
        <v>24800</v>
      </c>
      <c r="H8" s="44">
        <v>26460</v>
      </c>
      <c r="I8" s="44">
        <v>25646</v>
      </c>
      <c r="J8" s="44">
        <v>26204</v>
      </c>
      <c r="K8" s="44">
        <v>26039</v>
      </c>
      <c r="L8" s="48">
        <v>25422</v>
      </c>
      <c r="M8" s="44">
        <v>23708</v>
      </c>
      <c r="N8" s="44">
        <v>25164</v>
      </c>
      <c r="O8" s="49">
        <v>25400</v>
      </c>
      <c r="P8" s="15">
        <f t="shared" si="1"/>
        <v>25685.285714285714</v>
      </c>
    </row>
    <row r="9" spans="1:16" ht="19.5" thickBot="1" x14ac:dyDescent="0.3">
      <c r="A9" s="55">
        <v>2024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7"/>
    </row>
    <row r="10" spans="1:16" x14ac:dyDescent="0.25">
      <c r="A10" s="9" t="s">
        <v>21</v>
      </c>
      <c r="B10" s="10">
        <f t="shared" ref="B10:O10" si="2">ROUND(12*B12/B11,0)</f>
        <v>7573</v>
      </c>
      <c r="C10" s="10">
        <f t="shared" si="2"/>
        <v>7281</v>
      </c>
      <c r="D10" s="10">
        <f t="shared" si="2"/>
        <v>8040</v>
      </c>
      <c r="E10" s="10">
        <f t="shared" si="2"/>
        <v>7732</v>
      </c>
      <c r="F10" s="10">
        <f t="shared" si="2"/>
        <v>7412</v>
      </c>
      <c r="G10" s="10">
        <f t="shared" si="2"/>
        <v>6944</v>
      </c>
      <c r="H10" s="10">
        <f t="shared" si="2"/>
        <v>6969</v>
      </c>
      <c r="I10" s="10">
        <f t="shared" si="2"/>
        <v>6434</v>
      </c>
      <c r="J10" s="10">
        <f t="shared" si="2"/>
        <v>7837</v>
      </c>
      <c r="K10" s="10">
        <f t="shared" si="2"/>
        <v>7171</v>
      </c>
      <c r="L10" s="10">
        <f t="shared" si="2"/>
        <v>7522</v>
      </c>
      <c r="M10" s="10">
        <f t="shared" si="2"/>
        <v>6777</v>
      </c>
      <c r="N10" s="10">
        <f t="shared" si="2"/>
        <v>6697</v>
      </c>
      <c r="O10" s="10">
        <f t="shared" si="2"/>
        <v>7438</v>
      </c>
      <c r="P10" s="11">
        <f t="shared" ref="P10" si="3">SUMIF(B10:O10,"&gt;0")/COUNTIF(B10:O10,"&gt;0")</f>
        <v>7273.3571428571431</v>
      </c>
    </row>
    <row r="11" spans="1:16" x14ac:dyDescent="0.25">
      <c r="A11" s="12" t="s">
        <v>15</v>
      </c>
      <c r="B11" s="45">
        <v>39.630000000000003</v>
      </c>
      <c r="C11" s="45">
        <v>42.223999999999997</v>
      </c>
      <c r="D11" s="45">
        <v>40</v>
      </c>
      <c r="E11" s="45">
        <v>39.700000000000003</v>
      </c>
      <c r="F11" s="45">
        <v>41.77</v>
      </c>
      <c r="G11" s="46">
        <v>42</v>
      </c>
      <c r="H11" s="45">
        <v>44.653166497461697</v>
      </c>
      <c r="I11" s="45">
        <v>47.83</v>
      </c>
      <c r="J11" s="45">
        <v>39.856098600000003</v>
      </c>
      <c r="K11" s="45">
        <v>42.832999999999998</v>
      </c>
      <c r="L11" s="45">
        <v>40.799999999999997</v>
      </c>
      <c r="M11" s="45">
        <v>41.98</v>
      </c>
      <c r="N11" s="45">
        <v>44.64</v>
      </c>
      <c r="O11" s="47">
        <v>40.98</v>
      </c>
      <c r="P11" s="13">
        <f>SUMIF(B11:O11,"&gt;0")/COUNTIF(B11:O11,"&gt;0")</f>
        <v>42.064018935532985</v>
      </c>
    </row>
    <row r="12" spans="1:16" ht="15.75" thickBot="1" x14ac:dyDescent="0.3">
      <c r="A12" s="14" t="s">
        <v>16</v>
      </c>
      <c r="B12" s="44">
        <v>25010</v>
      </c>
      <c r="C12" s="44">
        <v>25619</v>
      </c>
      <c r="D12" s="44">
        <v>26800</v>
      </c>
      <c r="E12" s="44">
        <v>25580</v>
      </c>
      <c r="F12" s="44">
        <v>25800</v>
      </c>
      <c r="G12" s="44">
        <v>24304</v>
      </c>
      <c r="H12" s="44">
        <v>25931</v>
      </c>
      <c r="I12" s="44">
        <v>25646</v>
      </c>
      <c r="J12" s="44">
        <v>26030</v>
      </c>
      <c r="K12" s="44">
        <v>25596</v>
      </c>
      <c r="L12" s="48">
        <v>25574</v>
      </c>
      <c r="M12" s="44">
        <v>23708</v>
      </c>
      <c r="N12" s="44">
        <v>24912</v>
      </c>
      <c r="O12" s="49">
        <v>25400</v>
      </c>
      <c r="P12" s="15">
        <f>SUMIF(B12:O12,"&gt;0")/COUNTIF(B12:O12,"&gt;0")</f>
        <v>25422.142857142859</v>
      </c>
    </row>
    <row r="13" spans="1:16" ht="19.5" thickBot="1" x14ac:dyDescent="0.3">
      <c r="A13" s="55">
        <v>2025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7"/>
    </row>
    <row r="14" spans="1:16" x14ac:dyDescent="0.25">
      <c r="A14" s="9" t="s">
        <v>21</v>
      </c>
      <c r="B14" s="10">
        <f>ROUND(12*B16/B15,0)</f>
        <v>7884</v>
      </c>
      <c r="C14" s="10">
        <f t="shared" ref="C14:O14" si="4">ROUND(12*C16/C15,0)</f>
        <v>5097</v>
      </c>
      <c r="D14" s="10">
        <f t="shared" si="4"/>
        <v>8493</v>
      </c>
      <c r="E14" s="10">
        <f t="shared" si="4"/>
        <v>5450</v>
      </c>
      <c r="F14" s="10">
        <f t="shared" si="4"/>
        <v>5171</v>
      </c>
      <c r="G14" s="10">
        <f t="shared" si="4"/>
        <v>4770</v>
      </c>
      <c r="H14" s="10">
        <f t="shared" si="4"/>
        <v>7468</v>
      </c>
      <c r="I14" s="10">
        <f t="shared" si="4"/>
        <v>6756</v>
      </c>
      <c r="J14" s="10">
        <f t="shared" si="4"/>
        <v>8422</v>
      </c>
      <c r="K14" s="10">
        <f t="shared" si="4"/>
        <v>7530</v>
      </c>
      <c r="L14" s="10">
        <f t="shared" si="4"/>
        <v>8000</v>
      </c>
      <c r="M14" s="10">
        <f t="shared" si="4"/>
        <v>6980</v>
      </c>
      <c r="N14" s="10">
        <f t="shared" si="4"/>
        <v>7032</v>
      </c>
      <c r="O14" s="10">
        <f t="shared" si="4"/>
        <v>7818</v>
      </c>
      <c r="P14" s="38">
        <f>SUMIF(B14:O14,"&gt;0")/COUNTIF(B14:O14,"&gt;0")</f>
        <v>6919.3571428571431</v>
      </c>
    </row>
    <row r="15" spans="1:16" x14ac:dyDescent="0.25">
      <c r="A15" s="12" t="s">
        <v>15</v>
      </c>
      <c r="B15" s="39">
        <v>39.97</v>
      </c>
      <c r="C15" s="39">
        <v>63.33</v>
      </c>
      <c r="D15" s="39">
        <v>40.4371808</v>
      </c>
      <c r="E15" s="40">
        <v>44.1</v>
      </c>
      <c r="F15" s="40">
        <v>62.652000000000001</v>
      </c>
      <c r="G15" s="40">
        <v>63</v>
      </c>
      <c r="H15" s="39">
        <v>44.653166497461669</v>
      </c>
      <c r="I15" s="40">
        <v>47.83</v>
      </c>
      <c r="J15" s="39">
        <v>39.856098600000003</v>
      </c>
      <c r="K15" s="40">
        <v>42.832999999999998</v>
      </c>
      <c r="L15" s="40">
        <v>40.799999999999997</v>
      </c>
      <c r="M15" s="39">
        <v>41.98</v>
      </c>
      <c r="N15" s="40">
        <v>44.64</v>
      </c>
      <c r="O15" s="39">
        <v>40.98</v>
      </c>
      <c r="P15" s="13">
        <f>SUMIF(B15:O15,"&gt;0")/COUNTIF(B15:O15,"&gt;0")</f>
        <v>46.932960421247252</v>
      </c>
    </row>
    <row r="16" spans="1:16" ht="15.75" thickBot="1" x14ac:dyDescent="0.3">
      <c r="A16" s="14" t="s">
        <v>16</v>
      </c>
      <c r="B16" s="41">
        <v>26261</v>
      </c>
      <c r="C16" s="41">
        <v>26900</v>
      </c>
      <c r="D16" s="41">
        <v>28620</v>
      </c>
      <c r="E16" s="41">
        <v>20029</v>
      </c>
      <c r="F16" s="41">
        <v>27000</v>
      </c>
      <c r="G16" s="41">
        <v>25040</v>
      </c>
      <c r="H16" s="41">
        <v>27790</v>
      </c>
      <c r="I16" s="41">
        <v>26928</v>
      </c>
      <c r="J16" s="41">
        <v>27972</v>
      </c>
      <c r="K16" s="41">
        <v>26876</v>
      </c>
      <c r="L16" s="42">
        <v>27201</v>
      </c>
      <c r="M16" s="41">
        <v>24419</v>
      </c>
      <c r="N16" s="41">
        <v>26158</v>
      </c>
      <c r="O16" s="41">
        <v>26700</v>
      </c>
      <c r="P16" s="15">
        <f>SUMIF(B16:O16,"&gt;0")/COUNTIF(B16:O16,"&gt;0")</f>
        <v>26278.142857142859</v>
      </c>
    </row>
    <row r="17" spans="1:16" ht="19.5" thickBot="1" x14ac:dyDescent="0.3">
      <c r="A17" s="50" t="s">
        <v>28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/>
    </row>
    <row r="18" spans="1:16" x14ac:dyDescent="0.25">
      <c r="A18" s="9" t="s">
        <v>21</v>
      </c>
      <c r="B18" s="19">
        <f t="shared" ref="B18:O18" si="5">ROUND(B10-B6,0)</f>
        <v>-541</v>
      </c>
      <c r="C18" s="19">
        <f t="shared" si="5"/>
        <v>-149</v>
      </c>
      <c r="D18" s="19">
        <f t="shared" si="5"/>
        <v>546</v>
      </c>
      <c r="E18" s="19">
        <f t="shared" si="5"/>
        <v>-123</v>
      </c>
      <c r="F18" s="19">
        <f t="shared" si="5"/>
        <v>-201</v>
      </c>
      <c r="G18" s="19">
        <f t="shared" si="5"/>
        <v>-496</v>
      </c>
      <c r="H18" s="19">
        <f t="shared" si="5"/>
        <v>-355</v>
      </c>
      <c r="I18" s="19">
        <f t="shared" si="5"/>
        <v>704</v>
      </c>
      <c r="J18" s="19">
        <f t="shared" si="5"/>
        <v>-53</v>
      </c>
      <c r="K18" s="19">
        <f t="shared" si="5"/>
        <v>416</v>
      </c>
      <c r="L18" s="19">
        <f t="shared" si="5"/>
        <v>45</v>
      </c>
      <c r="M18" s="19">
        <f t="shared" si="5"/>
        <v>0</v>
      </c>
      <c r="N18" s="19">
        <f t="shared" si="5"/>
        <v>-68</v>
      </c>
      <c r="O18" s="20">
        <f t="shared" si="5"/>
        <v>0</v>
      </c>
      <c r="P18" s="11">
        <f t="shared" ref="P18:P20" si="6">AVERAGE(B18:O18)</f>
        <v>-19.642857142857142</v>
      </c>
    </row>
    <row r="19" spans="1:16" x14ac:dyDescent="0.25">
      <c r="A19" s="12" t="s">
        <v>15</v>
      </c>
      <c r="B19" s="22">
        <f t="shared" ref="B19:O19" si="7">ROUND(B11-B7,2)</f>
        <v>1.89</v>
      </c>
      <c r="C19" s="22">
        <f t="shared" si="7"/>
        <v>0</v>
      </c>
      <c r="D19" s="22">
        <f t="shared" si="7"/>
        <v>-2.6</v>
      </c>
      <c r="E19" s="22">
        <f t="shared" si="7"/>
        <v>0</v>
      </c>
      <c r="F19" s="22">
        <f t="shared" si="7"/>
        <v>0</v>
      </c>
      <c r="G19" s="22">
        <f t="shared" si="7"/>
        <v>2</v>
      </c>
      <c r="H19" s="22">
        <f t="shared" si="7"/>
        <v>1.3</v>
      </c>
      <c r="I19" s="22">
        <f t="shared" si="7"/>
        <v>-5.88</v>
      </c>
      <c r="J19" s="22">
        <f t="shared" si="7"/>
        <v>0</v>
      </c>
      <c r="K19" s="22">
        <f t="shared" si="7"/>
        <v>-3.42</v>
      </c>
      <c r="L19" s="22">
        <f t="shared" si="7"/>
        <v>0</v>
      </c>
      <c r="M19" s="22">
        <f t="shared" si="7"/>
        <v>0</v>
      </c>
      <c r="N19" s="22">
        <f t="shared" si="7"/>
        <v>0</v>
      </c>
      <c r="O19" s="23">
        <f t="shared" si="7"/>
        <v>0</v>
      </c>
      <c r="P19" s="21">
        <f t="shared" si="6"/>
        <v>-0.47928571428571426</v>
      </c>
    </row>
    <row r="20" spans="1:16" ht="15.75" thickBot="1" x14ac:dyDescent="0.3">
      <c r="A20" s="14" t="s">
        <v>16</v>
      </c>
      <c r="B20" s="31">
        <f t="shared" ref="B20:O20" si="8">ROUND(B12-B8,0)</f>
        <v>-510</v>
      </c>
      <c r="C20" s="31">
        <f t="shared" si="8"/>
        <v>-523</v>
      </c>
      <c r="D20" s="31">
        <f t="shared" si="8"/>
        <v>197</v>
      </c>
      <c r="E20" s="31">
        <f t="shared" si="8"/>
        <v>-406</v>
      </c>
      <c r="F20" s="31">
        <f t="shared" si="8"/>
        <v>-700</v>
      </c>
      <c r="G20" s="31">
        <f t="shared" si="8"/>
        <v>-496</v>
      </c>
      <c r="H20" s="31">
        <f t="shared" si="8"/>
        <v>-529</v>
      </c>
      <c r="I20" s="31">
        <f t="shared" si="8"/>
        <v>0</v>
      </c>
      <c r="J20" s="31">
        <f t="shared" si="8"/>
        <v>-174</v>
      </c>
      <c r="K20" s="31">
        <f t="shared" si="8"/>
        <v>-443</v>
      </c>
      <c r="L20" s="31">
        <f t="shared" si="8"/>
        <v>152</v>
      </c>
      <c r="M20" s="31">
        <f t="shared" si="8"/>
        <v>0</v>
      </c>
      <c r="N20" s="31">
        <f t="shared" si="8"/>
        <v>-252</v>
      </c>
      <c r="O20" s="32">
        <f t="shared" si="8"/>
        <v>0</v>
      </c>
      <c r="P20" s="33">
        <f t="shared" si="6"/>
        <v>-263.14285714285717</v>
      </c>
    </row>
    <row r="21" spans="1:16" ht="19.5" thickBot="1" x14ac:dyDescent="0.3">
      <c r="A21" s="50" t="s">
        <v>32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2"/>
    </row>
    <row r="22" spans="1:16" x14ac:dyDescent="0.25">
      <c r="A22" s="9" t="s">
        <v>21</v>
      </c>
      <c r="B22" s="19">
        <f t="shared" ref="B22:O22" si="9">ROUND(B14-B10,0)</f>
        <v>311</v>
      </c>
      <c r="C22" s="19">
        <f t="shared" si="9"/>
        <v>-2184</v>
      </c>
      <c r="D22" s="19">
        <f t="shared" si="9"/>
        <v>453</v>
      </c>
      <c r="E22" s="19">
        <f t="shared" si="9"/>
        <v>-2282</v>
      </c>
      <c r="F22" s="19">
        <f t="shared" si="9"/>
        <v>-2241</v>
      </c>
      <c r="G22" s="19">
        <f t="shared" si="9"/>
        <v>-2174</v>
      </c>
      <c r="H22" s="19">
        <f t="shared" si="9"/>
        <v>499</v>
      </c>
      <c r="I22" s="19">
        <f t="shared" si="9"/>
        <v>322</v>
      </c>
      <c r="J22" s="19">
        <f t="shared" si="9"/>
        <v>585</v>
      </c>
      <c r="K22" s="19">
        <f t="shared" si="9"/>
        <v>359</v>
      </c>
      <c r="L22" s="19">
        <f t="shared" si="9"/>
        <v>478</v>
      </c>
      <c r="M22" s="19">
        <f t="shared" si="9"/>
        <v>203</v>
      </c>
      <c r="N22" s="19">
        <f t="shared" si="9"/>
        <v>335</v>
      </c>
      <c r="O22" s="20">
        <f t="shared" si="9"/>
        <v>380</v>
      </c>
      <c r="P22" s="11">
        <f t="shared" ref="P22:P24" si="10">AVERAGE(B22:O22)</f>
        <v>-354</v>
      </c>
    </row>
    <row r="23" spans="1:16" x14ac:dyDescent="0.25">
      <c r="A23" s="12" t="s">
        <v>15</v>
      </c>
      <c r="B23" s="22">
        <f t="shared" ref="B23:O23" si="11">ROUND(B15-B11,2)</f>
        <v>0.34</v>
      </c>
      <c r="C23" s="22">
        <f t="shared" si="11"/>
        <v>21.11</v>
      </c>
      <c r="D23" s="22">
        <f t="shared" si="11"/>
        <v>0.44</v>
      </c>
      <c r="E23" s="22">
        <f t="shared" si="11"/>
        <v>4.4000000000000004</v>
      </c>
      <c r="F23" s="22">
        <f t="shared" si="11"/>
        <v>20.88</v>
      </c>
      <c r="G23" s="22">
        <f t="shared" si="11"/>
        <v>21</v>
      </c>
      <c r="H23" s="22">
        <f t="shared" si="11"/>
        <v>0</v>
      </c>
      <c r="I23" s="22">
        <f t="shared" si="11"/>
        <v>0</v>
      </c>
      <c r="J23" s="22">
        <f t="shared" si="11"/>
        <v>0</v>
      </c>
      <c r="K23" s="22">
        <f t="shared" si="11"/>
        <v>0</v>
      </c>
      <c r="L23" s="22">
        <f t="shared" si="11"/>
        <v>0</v>
      </c>
      <c r="M23" s="22">
        <f t="shared" si="11"/>
        <v>0</v>
      </c>
      <c r="N23" s="22">
        <f t="shared" si="11"/>
        <v>0</v>
      </c>
      <c r="O23" s="23">
        <f t="shared" si="11"/>
        <v>0</v>
      </c>
      <c r="P23" s="21">
        <f t="shared" si="10"/>
        <v>4.8692857142857147</v>
      </c>
    </row>
    <row r="24" spans="1:16" ht="15.75" thickBot="1" x14ac:dyDescent="0.3">
      <c r="A24" s="14" t="s">
        <v>16</v>
      </c>
      <c r="B24" s="31">
        <f t="shared" ref="B24:O24" si="12">ROUND(B16-B12,0)</f>
        <v>1251</v>
      </c>
      <c r="C24" s="31">
        <f t="shared" si="12"/>
        <v>1281</v>
      </c>
      <c r="D24" s="31">
        <f t="shared" si="12"/>
        <v>1820</v>
      </c>
      <c r="E24" s="31">
        <f t="shared" si="12"/>
        <v>-5551</v>
      </c>
      <c r="F24" s="31">
        <f t="shared" si="12"/>
        <v>1200</v>
      </c>
      <c r="G24" s="31">
        <f t="shared" si="12"/>
        <v>736</v>
      </c>
      <c r="H24" s="31">
        <f t="shared" si="12"/>
        <v>1859</v>
      </c>
      <c r="I24" s="31">
        <f t="shared" si="12"/>
        <v>1282</v>
      </c>
      <c r="J24" s="31">
        <f t="shared" si="12"/>
        <v>1942</v>
      </c>
      <c r="K24" s="31">
        <f t="shared" si="12"/>
        <v>1280</v>
      </c>
      <c r="L24" s="31">
        <f t="shared" si="12"/>
        <v>1627</v>
      </c>
      <c r="M24" s="31">
        <f t="shared" si="12"/>
        <v>711</v>
      </c>
      <c r="N24" s="31">
        <f t="shared" si="12"/>
        <v>1246</v>
      </c>
      <c r="O24" s="32">
        <f t="shared" si="12"/>
        <v>1300</v>
      </c>
      <c r="P24" s="33">
        <f t="shared" si="10"/>
        <v>856</v>
      </c>
    </row>
    <row r="25" spans="1:16" ht="19.5" thickBot="1" x14ac:dyDescent="0.3">
      <c r="A25" s="50" t="s">
        <v>29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2"/>
    </row>
    <row r="26" spans="1:16" x14ac:dyDescent="0.25">
      <c r="A26" s="9" t="s">
        <v>21</v>
      </c>
      <c r="B26" s="27">
        <f t="shared" ref="B26:O26" si="13">ROUND(100*(B10-B6)/B6,2)</f>
        <v>-6.67</v>
      </c>
      <c r="C26" s="27">
        <f t="shared" si="13"/>
        <v>-2.0099999999999998</v>
      </c>
      <c r="D26" s="27">
        <f t="shared" si="13"/>
        <v>7.29</v>
      </c>
      <c r="E26" s="27">
        <f t="shared" si="13"/>
        <v>-1.57</v>
      </c>
      <c r="F26" s="27">
        <f t="shared" si="13"/>
        <v>-2.64</v>
      </c>
      <c r="G26" s="27">
        <f t="shared" si="13"/>
        <v>-6.67</v>
      </c>
      <c r="H26" s="27">
        <f t="shared" si="13"/>
        <v>-4.8499999999999996</v>
      </c>
      <c r="I26" s="27">
        <f t="shared" si="13"/>
        <v>12.29</v>
      </c>
      <c r="J26" s="27">
        <f t="shared" si="13"/>
        <v>-0.67</v>
      </c>
      <c r="K26" s="27">
        <f t="shared" si="13"/>
        <v>6.16</v>
      </c>
      <c r="L26" s="27">
        <f t="shared" si="13"/>
        <v>0.6</v>
      </c>
      <c r="M26" s="27">
        <f t="shared" si="13"/>
        <v>0</v>
      </c>
      <c r="N26" s="27">
        <f t="shared" si="13"/>
        <v>-1.01</v>
      </c>
      <c r="O26" s="28">
        <f t="shared" si="13"/>
        <v>0</v>
      </c>
      <c r="P26" s="25">
        <f t="shared" ref="P26:P28" si="14">AVERAGE(B26:O26)</f>
        <v>1.7857142857142998E-2</v>
      </c>
    </row>
    <row r="27" spans="1:16" x14ac:dyDescent="0.25">
      <c r="A27" s="12" t="s">
        <v>15</v>
      </c>
      <c r="B27" s="22">
        <f t="shared" ref="B27:O27" si="15">ROUND(100*(B11-B7)/B7,2)</f>
        <v>5.01</v>
      </c>
      <c r="C27" s="22">
        <f t="shared" si="15"/>
        <v>0</v>
      </c>
      <c r="D27" s="22">
        <f t="shared" si="15"/>
        <v>-6.1</v>
      </c>
      <c r="E27" s="22">
        <f t="shared" si="15"/>
        <v>0</v>
      </c>
      <c r="F27" s="22">
        <f t="shared" si="15"/>
        <v>0</v>
      </c>
      <c r="G27" s="22">
        <f t="shared" si="15"/>
        <v>5</v>
      </c>
      <c r="H27" s="22">
        <f t="shared" si="15"/>
        <v>3</v>
      </c>
      <c r="I27" s="22">
        <f t="shared" si="15"/>
        <v>-10.95</v>
      </c>
      <c r="J27" s="22">
        <f t="shared" si="15"/>
        <v>0</v>
      </c>
      <c r="K27" s="22">
        <f t="shared" si="15"/>
        <v>-7.4</v>
      </c>
      <c r="L27" s="22">
        <f t="shared" si="15"/>
        <v>0</v>
      </c>
      <c r="M27" s="22">
        <f t="shared" si="15"/>
        <v>0</v>
      </c>
      <c r="N27" s="22">
        <f t="shared" si="15"/>
        <v>0</v>
      </c>
      <c r="O27" s="23">
        <f t="shared" si="15"/>
        <v>0</v>
      </c>
      <c r="P27" s="21">
        <f t="shared" si="14"/>
        <v>-0.81714285714285706</v>
      </c>
    </row>
    <row r="28" spans="1:16" ht="15.75" thickBot="1" x14ac:dyDescent="0.3">
      <c r="A28" s="14" t="s">
        <v>16</v>
      </c>
      <c r="B28" s="29">
        <f t="shared" ref="B28:O28" si="16">ROUND(100*(B12-B8)/B8,2)</f>
        <v>-2</v>
      </c>
      <c r="C28" s="29">
        <f t="shared" si="16"/>
        <v>-2</v>
      </c>
      <c r="D28" s="29">
        <f t="shared" si="16"/>
        <v>0.74</v>
      </c>
      <c r="E28" s="29">
        <f t="shared" si="16"/>
        <v>-1.56</v>
      </c>
      <c r="F28" s="29">
        <f t="shared" si="16"/>
        <v>-2.64</v>
      </c>
      <c r="G28" s="29">
        <f t="shared" si="16"/>
        <v>-2</v>
      </c>
      <c r="H28" s="29">
        <f t="shared" si="16"/>
        <v>-2</v>
      </c>
      <c r="I28" s="29">
        <f t="shared" si="16"/>
        <v>0</v>
      </c>
      <c r="J28" s="29">
        <f t="shared" si="16"/>
        <v>-0.66</v>
      </c>
      <c r="K28" s="29">
        <f t="shared" si="16"/>
        <v>-1.7</v>
      </c>
      <c r="L28" s="29">
        <f t="shared" si="16"/>
        <v>0.6</v>
      </c>
      <c r="M28" s="29">
        <f t="shared" si="16"/>
        <v>0</v>
      </c>
      <c r="N28" s="29">
        <f t="shared" si="16"/>
        <v>-1</v>
      </c>
      <c r="O28" s="30">
        <f t="shared" si="16"/>
        <v>0</v>
      </c>
      <c r="P28" s="26">
        <f t="shared" si="14"/>
        <v>-1.0157142857142858</v>
      </c>
    </row>
    <row r="29" spans="1:16" ht="19.5" thickBot="1" x14ac:dyDescent="0.3">
      <c r="A29" s="50" t="s">
        <v>33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2"/>
    </row>
    <row r="30" spans="1:16" x14ac:dyDescent="0.25">
      <c r="A30" s="9" t="s">
        <v>21</v>
      </c>
      <c r="B30" s="27">
        <f t="shared" ref="B30:O30" si="17">ROUND(100*(B14-B10)/B10,2)</f>
        <v>4.1100000000000003</v>
      </c>
      <c r="C30" s="27">
        <f t="shared" si="17"/>
        <v>-30</v>
      </c>
      <c r="D30" s="27">
        <f t="shared" si="17"/>
        <v>5.63</v>
      </c>
      <c r="E30" s="27">
        <f t="shared" si="17"/>
        <v>-29.51</v>
      </c>
      <c r="F30" s="27">
        <f t="shared" si="17"/>
        <v>-30.23</v>
      </c>
      <c r="G30" s="27">
        <f t="shared" si="17"/>
        <v>-31.31</v>
      </c>
      <c r="H30" s="27">
        <f t="shared" si="17"/>
        <v>7.16</v>
      </c>
      <c r="I30" s="27">
        <f t="shared" si="17"/>
        <v>5</v>
      </c>
      <c r="J30" s="27">
        <f t="shared" si="17"/>
        <v>7.46</v>
      </c>
      <c r="K30" s="27">
        <f t="shared" si="17"/>
        <v>5.01</v>
      </c>
      <c r="L30" s="27">
        <f t="shared" si="17"/>
        <v>6.35</v>
      </c>
      <c r="M30" s="27">
        <f t="shared" si="17"/>
        <v>3</v>
      </c>
      <c r="N30" s="27">
        <f t="shared" si="17"/>
        <v>5</v>
      </c>
      <c r="O30" s="28">
        <f t="shared" si="17"/>
        <v>5.1100000000000003</v>
      </c>
      <c r="P30" s="25">
        <f>AVERAGE(B30:O30)</f>
        <v>-4.8014285714285725</v>
      </c>
    </row>
    <row r="31" spans="1:16" x14ac:dyDescent="0.25">
      <c r="A31" s="12" t="s">
        <v>15</v>
      </c>
      <c r="B31" s="22">
        <f t="shared" ref="B31:O31" si="18">ROUND(100*(B15-B11)/B11,2)</f>
        <v>0.86</v>
      </c>
      <c r="C31" s="22">
        <f t="shared" si="18"/>
        <v>49.99</v>
      </c>
      <c r="D31" s="22">
        <f t="shared" si="18"/>
        <v>1.0900000000000001</v>
      </c>
      <c r="E31" s="22">
        <f t="shared" si="18"/>
        <v>11.08</v>
      </c>
      <c r="F31" s="22">
        <f t="shared" si="18"/>
        <v>49.99</v>
      </c>
      <c r="G31" s="22">
        <f t="shared" si="18"/>
        <v>50</v>
      </c>
      <c r="H31" s="22">
        <f t="shared" si="18"/>
        <v>0</v>
      </c>
      <c r="I31" s="22">
        <f t="shared" si="18"/>
        <v>0</v>
      </c>
      <c r="J31" s="22">
        <f t="shared" si="18"/>
        <v>0</v>
      </c>
      <c r="K31" s="22">
        <f t="shared" si="18"/>
        <v>0</v>
      </c>
      <c r="L31" s="22">
        <f t="shared" si="18"/>
        <v>0</v>
      </c>
      <c r="M31" s="22">
        <f t="shared" si="18"/>
        <v>0</v>
      </c>
      <c r="N31" s="22">
        <f t="shared" si="18"/>
        <v>0</v>
      </c>
      <c r="O31" s="23">
        <f t="shared" si="18"/>
        <v>0</v>
      </c>
      <c r="P31" s="21">
        <f t="shared" ref="P31:P32" si="19">AVERAGE(B31:O31)</f>
        <v>11.643571428571429</v>
      </c>
    </row>
    <row r="32" spans="1:16" ht="15.75" thickBot="1" x14ac:dyDescent="0.3">
      <c r="A32" s="14" t="s">
        <v>16</v>
      </c>
      <c r="B32" s="29">
        <f t="shared" ref="B32:O32" si="20">ROUND(100*(B16-B12)/B12,2)</f>
        <v>5</v>
      </c>
      <c r="C32" s="29">
        <f t="shared" si="20"/>
        <v>5</v>
      </c>
      <c r="D32" s="29">
        <f t="shared" si="20"/>
        <v>6.79</v>
      </c>
      <c r="E32" s="29">
        <f t="shared" si="20"/>
        <v>-21.7</v>
      </c>
      <c r="F32" s="29">
        <f t="shared" si="20"/>
        <v>4.6500000000000004</v>
      </c>
      <c r="G32" s="29">
        <f t="shared" si="20"/>
        <v>3.03</v>
      </c>
      <c r="H32" s="29">
        <f t="shared" si="20"/>
        <v>7.17</v>
      </c>
      <c r="I32" s="29">
        <f t="shared" si="20"/>
        <v>5</v>
      </c>
      <c r="J32" s="29">
        <f t="shared" si="20"/>
        <v>7.46</v>
      </c>
      <c r="K32" s="29">
        <f t="shared" si="20"/>
        <v>5</v>
      </c>
      <c r="L32" s="29">
        <f t="shared" si="20"/>
        <v>6.36</v>
      </c>
      <c r="M32" s="29">
        <f t="shared" si="20"/>
        <v>3</v>
      </c>
      <c r="N32" s="29">
        <f t="shared" si="20"/>
        <v>5</v>
      </c>
      <c r="O32" s="30">
        <f t="shared" si="20"/>
        <v>5.12</v>
      </c>
      <c r="P32" s="26">
        <f t="shared" si="19"/>
        <v>3.3485714285714283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6" orientation="portrait" r:id="rId1"/>
  <headerFooter>
    <oddHeader>&amp;LČ.j.: MSMT-21301/2025-1&amp;RPříloha č. 11
&amp;A</oddHeader>
  </headerFooter>
  <ignoredErrors>
    <ignoredError sqref="B19:O19 B23:O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titul</vt:lpstr>
      <vt:lpstr>Tabulka a graf č. 1</vt:lpstr>
      <vt:lpstr>Tabulka a graf č. 2</vt:lpstr>
      <vt:lpstr>Tabulka a graf č. 3</vt:lpstr>
      <vt:lpstr>Tabulka a graf č. 4</vt:lpstr>
      <vt:lpstr>Tabulka a graf č. 5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2025-09-10T08:27:43Z</cp:lastPrinted>
  <dcterms:created xsi:type="dcterms:W3CDTF">2013-07-15T08:35:23Z</dcterms:created>
  <dcterms:modified xsi:type="dcterms:W3CDTF">2025-09-10T11:09:17Z</dcterms:modified>
</cp:coreProperties>
</file>