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I\12_odbor\120\3_Hrdinová\2025\Krajské normativy 2025\NA WEB MŠMT\"/>
    </mc:Choice>
  </mc:AlternateContent>
  <xr:revisionPtr revIDLastSave="0" documentId="13_ncr:1_{38D07E10-816A-419C-B662-921A8E7F777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titul" sheetId="19" r:id="rId1"/>
    <sheet name="Tabulka a graf č. 1" sheetId="47" r:id="rId2"/>
    <sheet name="Tabulka a graf č. 2" sheetId="45" r:id="rId3"/>
    <sheet name="Tabulka a graf č. 3" sheetId="44" r:id="rId4"/>
    <sheet name="Tabulka a graf č. 4" sheetId="42" r:id="rId5"/>
    <sheet name="Tabulka a graf č. 5" sheetId="43" r:id="rId6"/>
  </sheets>
  <definedNames>
    <definedName name="_xlnm._FilterDatabase" localSheetId="1" hidden="1">'Tabulka a graf č. 1'!$A$4:$P$4</definedName>
    <definedName name="_xlnm._FilterDatabase" localSheetId="2" hidden="1">'Tabulka a graf č. 2'!$A$4:$P$4</definedName>
    <definedName name="_xlnm._FilterDatabase" localSheetId="3" hidden="1">'Tabulka a graf č. 3'!$A$4:$P$4</definedName>
    <definedName name="_xlnm._FilterDatabase" localSheetId="4" hidden="1">'Tabulka a graf č. 4'!$A$4:$P$4</definedName>
    <definedName name="_xlnm._FilterDatabase" localSheetId="5" hidden="1">'Tabulka a graf č. 5'!$A$4:$P$4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4" i="47" l="1"/>
  <c r="N14" i="47"/>
  <c r="M14" i="47"/>
  <c r="L14" i="47"/>
  <c r="K14" i="47"/>
  <c r="J14" i="47"/>
  <c r="I14" i="47"/>
  <c r="H14" i="47"/>
  <c r="G14" i="47"/>
  <c r="F14" i="47"/>
  <c r="E14" i="47"/>
  <c r="D14" i="47"/>
  <c r="C14" i="47"/>
  <c r="B14" i="47"/>
  <c r="O10" i="47"/>
  <c r="N10" i="47"/>
  <c r="M10" i="47"/>
  <c r="L10" i="47"/>
  <c r="K10" i="47"/>
  <c r="J10" i="47"/>
  <c r="I10" i="47"/>
  <c r="H10" i="47"/>
  <c r="G10" i="47"/>
  <c r="F10" i="47"/>
  <c r="E10" i="47"/>
  <c r="D10" i="47"/>
  <c r="C10" i="47"/>
  <c r="B10" i="47"/>
  <c r="C6" i="47"/>
  <c r="D6" i="47"/>
  <c r="E6" i="47"/>
  <c r="F6" i="47"/>
  <c r="G6" i="47"/>
  <c r="H6" i="47"/>
  <c r="I6" i="47"/>
  <c r="J6" i="47"/>
  <c r="K6" i="47"/>
  <c r="L6" i="47"/>
  <c r="M6" i="47"/>
  <c r="N6" i="47"/>
  <c r="O6" i="47"/>
  <c r="B6" i="47"/>
  <c r="O14" i="43"/>
  <c r="N14" i="43"/>
  <c r="M14" i="43"/>
  <c r="L14" i="43"/>
  <c r="K14" i="43"/>
  <c r="J14" i="43"/>
  <c r="I14" i="43"/>
  <c r="H14" i="43"/>
  <c r="G14" i="43"/>
  <c r="F14" i="43"/>
  <c r="E14" i="43"/>
  <c r="D14" i="43"/>
  <c r="C14" i="43"/>
  <c r="B14" i="43"/>
  <c r="O10" i="43"/>
  <c r="N10" i="43"/>
  <c r="M10" i="43"/>
  <c r="L10" i="43"/>
  <c r="K10" i="43"/>
  <c r="J10" i="43"/>
  <c r="I10" i="43"/>
  <c r="H10" i="43"/>
  <c r="G10" i="43"/>
  <c r="F10" i="43"/>
  <c r="E10" i="43"/>
  <c r="D10" i="43"/>
  <c r="C10" i="43"/>
  <c r="B10" i="43"/>
  <c r="C6" i="43"/>
  <c r="D6" i="43"/>
  <c r="E6" i="43"/>
  <c r="F6" i="43"/>
  <c r="G6" i="43"/>
  <c r="H6" i="43"/>
  <c r="I6" i="43"/>
  <c r="J6" i="43"/>
  <c r="K6" i="43"/>
  <c r="L6" i="43"/>
  <c r="M6" i="43"/>
  <c r="N6" i="43"/>
  <c r="O6" i="43"/>
  <c r="B6" i="43"/>
  <c r="C14" i="42"/>
  <c r="D14" i="42"/>
  <c r="E14" i="42"/>
  <c r="F14" i="42"/>
  <c r="G14" i="42"/>
  <c r="H14" i="42"/>
  <c r="I14" i="42"/>
  <c r="J14" i="42"/>
  <c r="K14" i="42"/>
  <c r="L14" i="42"/>
  <c r="M14" i="42"/>
  <c r="N14" i="42"/>
  <c r="O14" i="42"/>
  <c r="B14" i="42"/>
  <c r="C14" i="44"/>
  <c r="D14" i="44"/>
  <c r="E14" i="44"/>
  <c r="F14" i="44"/>
  <c r="G14" i="44"/>
  <c r="H14" i="44"/>
  <c r="I14" i="44"/>
  <c r="J14" i="44"/>
  <c r="K14" i="44"/>
  <c r="L14" i="44"/>
  <c r="M14" i="44"/>
  <c r="N14" i="44"/>
  <c r="O14" i="44"/>
  <c r="B14" i="44"/>
  <c r="C14" i="45"/>
  <c r="D14" i="45"/>
  <c r="E14" i="45"/>
  <c r="F14" i="45"/>
  <c r="G14" i="45"/>
  <c r="H14" i="45"/>
  <c r="I14" i="45"/>
  <c r="J14" i="45"/>
  <c r="K14" i="45"/>
  <c r="L14" i="45"/>
  <c r="M14" i="45"/>
  <c r="N14" i="45"/>
  <c r="O14" i="45"/>
  <c r="B14" i="45"/>
  <c r="O6" i="42" l="1"/>
  <c r="N6" i="42"/>
  <c r="M6" i="42"/>
  <c r="L6" i="42"/>
  <c r="K6" i="42"/>
  <c r="J6" i="42"/>
  <c r="I6" i="42"/>
  <c r="H6" i="42"/>
  <c r="G6" i="42"/>
  <c r="F6" i="42"/>
  <c r="E6" i="42"/>
  <c r="D6" i="42"/>
  <c r="C6" i="42"/>
  <c r="B6" i="42"/>
  <c r="O10" i="42"/>
  <c r="N10" i="42"/>
  <c r="M10" i="42"/>
  <c r="L10" i="42"/>
  <c r="K10" i="42"/>
  <c r="J10" i="42"/>
  <c r="I10" i="42"/>
  <c r="H10" i="42"/>
  <c r="G10" i="42"/>
  <c r="F10" i="42"/>
  <c r="E10" i="42"/>
  <c r="D10" i="42"/>
  <c r="C10" i="42"/>
  <c r="B10" i="42"/>
  <c r="O6" i="44"/>
  <c r="N6" i="44"/>
  <c r="M6" i="44"/>
  <c r="L6" i="44"/>
  <c r="K6" i="44"/>
  <c r="J6" i="44"/>
  <c r="I6" i="44"/>
  <c r="H6" i="44"/>
  <c r="G6" i="44"/>
  <c r="F6" i="44"/>
  <c r="E6" i="44"/>
  <c r="D6" i="44"/>
  <c r="C6" i="44"/>
  <c r="B6" i="44"/>
  <c r="O10" i="44"/>
  <c r="N10" i="44"/>
  <c r="M10" i="44"/>
  <c r="L10" i="44"/>
  <c r="K10" i="44"/>
  <c r="J10" i="44"/>
  <c r="I10" i="44"/>
  <c r="H10" i="44"/>
  <c r="G10" i="44"/>
  <c r="F10" i="44"/>
  <c r="E10" i="44"/>
  <c r="D10" i="44"/>
  <c r="C10" i="44"/>
  <c r="B10" i="44"/>
  <c r="O6" i="45"/>
  <c r="N6" i="45"/>
  <c r="M6" i="45"/>
  <c r="L6" i="45"/>
  <c r="K6" i="45"/>
  <c r="J6" i="45"/>
  <c r="I6" i="45"/>
  <c r="H6" i="45"/>
  <c r="G6" i="45"/>
  <c r="F6" i="45"/>
  <c r="E6" i="45"/>
  <c r="D6" i="45"/>
  <c r="C6" i="45"/>
  <c r="B6" i="45"/>
  <c r="O10" i="45"/>
  <c r="N10" i="45"/>
  <c r="M10" i="45"/>
  <c r="L10" i="45"/>
  <c r="K10" i="45"/>
  <c r="J10" i="45"/>
  <c r="I10" i="45"/>
  <c r="H10" i="45"/>
  <c r="G10" i="45"/>
  <c r="F10" i="45"/>
  <c r="E10" i="45"/>
  <c r="D10" i="45"/>
  <c r="C10" i="45"/>
  <c r="B10" i="45"/>
  <c r="A5" i="47" l="1"/>
  <c r="B1" i="47"/>
  <c r="B1" i="45"/>
  <c r="B1" i="44"/>
  <c r="B1" i="42"/>
  <c r="O32" i="47" l="1"/>
  <c r="N32" i="47"/>
  <c r="M32" i="47"/>
  <c r="L32" i="47"/>
  <c r="K32" i="47"/>
  <c r="J32" i="47"/>
  <c r="I32" i="47"/>
  <c r="H32" i="47"/>
  <c r="G32" i="47"/>
  <c r="F32" i="47"/>
  <c r="E32" i="47"/>
  <c r="D32" i="47"/>
  <c r="C32" i="47"/>
  <c r="B32" i="47"/>
  <c r="O31" i="47"/>
  <c r="N31" i="47"/>
  <c r="M31" i="47"/>
  <c r="L31" i="47"/>
  <c r="K31" i="47"/>
  <c r="J31" i="47"/>
  <c r="I31" i="47"/>
  <c r="H31" i="47"/>
  <c r="G31" i="47"/>
  <c r="F31" i="47"/>
  <c r="E31" i="47"/>
  <c r="D31" i="47"/>
  <c r="C31" i="47"/>
  <c r="B31" i="47"/>
  <c r="A29" i="47"/>
  <c r="O28" i="47"/>
  <c r="N28" i="47"/>
  <c r="M28" i="47"/>
  <c r="L28" i="47"/>
  <c r="K28" i="47"/>
  <c r="J28" i="47"/>
  <c r="I28" i="47"/>
  <c r="H28" i="47"/>
  <c r="G28" i="47"/>
  <c r="F28" i="47"/>
  <c r="E28" i="47"/>
  <c r="D28" i="47"/>
  <c r="C28" i="47"/>
  <c r="B28" i="47"/>
  <c r="O27" i="47"/>
  <c r="N27" i="47"/>
  <c r="M27" i="47"/>
  <c r="L27" i="47"/>
  <c r="K27" i="47"/>
  <c r="J27" i="47"/>
  <c r="I27" i="47"/>
  <c r="H27" i="47"/>
  <c r="G27" i="47"/>
  <c r="F27" i="47"/>
  <c r="E27" i="47"/>
  <c r="D27" i="47"/>
  <c r="C27" i="47"/>
  <c r="B27" i="47"/>
  <c r="A25" i="47"/>
  <c r="O24" i="47"/>
  <c r="N24" i="47"/>
  <c r="M24" i="47"/>
  <c r="L24" i="47"/>
  <c r="K24" i="47"/>
  <c r="J24" i="47"/>
  <c r="I24" i="47"/>
  <c r="H24" i="47"/>
  <c r="G24" i="47"/>
  <c r="F24" i="47"/>
  <c r="E24" i="47"/>
  <c r="D24" i="47"/>
  <c r="C24" i="47"/>
  <c r="B24" i="47"/>
  <c r="O23" i="47"/>
  <c r="N23" i="47"/>
  <c r="M23" i="47"/>
  <c r="L23" i="47"/>
  <c r="K23" i="47"/>
  <c r="J23" i="47"/>
  <c r="I23" i="47"/>
  <c r="H23" i="47"/>
  <c r="G23" i="47"/>
  <c r="F23" i="47"/>
  <c r="E23" i="47"/>
  <c r="D23" i="47"/>
  <c r="C23" i="47"/>
  <c r="B23" i="47"/>
  <c r="A21" i="47"/>
  <c r="O20" i="47"/>
  <c r="N20" i="47"/>
  <c r="M20" i="47"/>
  <c r="L20" i="47"/>
  <c r="K20" i="47"/>
  <c r="J20" i="47"/>
  <c r="I20" i="47"/>
  <c r="H20" i="47"/>
  <c r="G20" i="47"/>
  <c r="F20" i="47"/>
  <c r="E20" i="47"/>
  <c r="D20" i="47"/>
  <c r="C20" i="47"/>
  <c r="B20" i="47"/>
  <c r="O19" i="47"/>
  <c r="N19" i="47"/>
  <c r="M19" i="47"/>
  <c r="L19" i="47"/>
  <c r="K19" i="47"/>
  <c r="J19" i="47"/>
  <c r="I19" i="47"/>
  <c r="H19" i="47"/>
  <c r="G19" i="47"/>
  <c r="F19" i="47"/>
  <c r="E19" i="47"/>
  <c r="D19" i="47"/>
  <c r="C19" i="47"/>
  <c r="B19" i="47"/>
  <c r="A17" i="47"/>
  <c r="P16" i="47"/>
  <c r="P15" i="47"/>
  <c r="A13" i="47"/>
  <c r="P12" i="47"/>
  <c r="P11" i="47"/>
  <c r="A9" i="47"/>
  <c r="P8" i="47"/>
  <c r="P7" i="47"/>
  <c r="F26" i="45"/>
  <c r="O32" i="45"/>
  <c r="N32" i="45"/>
  <c r="M32" i="45"/>
  <c r="L32" i="45"/>
  <c r="K32" i="45"/>
  <c r="J32" i="45"/>
  <c r="I32" i="45"/>
  <c r="H32" i="45"/>
  <c r="G32" i="45"/>
  <c r="F32" i="45"/>
  <c r="E32" i="45"/>
  <c r="D32" i="45"/>
  <c r="C32" i="45"/>
  <c r="B32" i="45"/>
  <c r="O31" i="45"/>
  <c r="N31" i="45"/>
  <c r="M31" i="45"/>
  <c r="L31" i="45"/>
  <c r="K31" i="45"/>
  <c r="J31" i="45"/>
  <c r="I31" i="45"/>
  <c r="H31" i="45"/>
  <c r="G31" i="45"/>
  <c r="F31" i="45"/>
  <c r="E31" i="45"/>
  <c r="D31" i="45"/>
  <c r="C31" i="45"/>
  <c r="B31" i="45"/>
  <c r="A29" i="45"/>
  <c r="O28" i="45"/>
  <c r="N28" i="45"/>
  <c r="M28" i="45"/>
  <c r="L28" i="45"/>
  <c r="K28" i="45"/>
  <c r="J28" i="45"/>
  <c r="I28" i="45"/>
  <c r="H28" i="45"/>
  <c r="G28" i="45"/>
  <c r="F28" i="45"/>
  <c r="E28" i="45"/>
  <c r="D28" i="45"/>
  <c r="C28" i="45"/>
  <c r="B28" i="45"/>
  <c r="O27" i="45"/>
  <c r="N27" i="45"/>
  <c r="M27" i="45"/>
  <c r="L27" i="45"/>
  <c r="K27" i="45"/>
  <c r="J27" i="45"/>
  <c r="I27" i="45"/>
  <c r="H27" i="45"/>
  <c r="G27" i="45"/>
  <c r="F27" i="45"/>
  <c r="E27" i="45"/>
  <c r="D27" i="45"/>
  <c r="C27" i="45"/>
  <c r="B27" i="45"/>
  <c r="A25" i="45"/>
  <c r="O24" i="45"/>
  <c r="N24" i="45"/>
  <c r="M24" i="45"/>
  <c r="L24" i="45"/>
  <c r="K24" i="45"/>
  <c r="J24" i="45"/>
  <c r="I24" i="45"/>
  <c r="H24" i="45"/>
  <c r="G24" i="45"/>
  <c r="F24" i="45"/>
  <c r="E24" i="45"/>
  <c r="D24" i="45"/>
  <c r="C24" i="45"/>
  <c r="B24" i="45"/>
  <c r="O23" i="45"/>
  <c r="N23" i="45"/>
  <c r="M23" i="45"/>
  <c r="L23" i="45"/>
  <c r="K23" i="45"/>
  <c r="J23" i="45"/>
  <c r="I23" i="45"/>
  <c r="H23" i="45"/>
  <c r="G23" i="45"/>
  <c r="F23" i="45"/>
  <c r="E23" i="45"/>
  <c r="D23" i="45"/>
  <c r="C23" i="45"/>
  <c r="B23" i="45"/>
  <c r="A21" i="45"/>
  <c r="O20" i="45"/>
  <c r="N20" i="45"/>
  <c r="M20" i="45"/>
  <c r="L20" i="45"/>
  <c r="K20" i="45"/>
  <c r="J20" i="45"/>
  <c r="I20" i="45"/>
  <c r="H20" i="45"/>
  <c r="G20" i="45"/>
  <c r="F20" i="45"/>
  <c r="E20" i="45"/>
  <c r="D20" i="45"/>
  <c r="C20" i="45"/>
  <c r="B20" i="45"/>
  <c r="O19" i="45"/>
  <c r="N19" i="45"/>
  <c r="M19" i="45"/>
  <c r="L19" i="45"/>
  <c r="K19" i="45"/>
  <c r="J19" i="45"/>
  <c r="I19" i="45"/>
  <c r="H19" i="45"/>
  <c r="G19" i="45"/>
  <c r="F19" i="45"/>
  <c r="E19" i="45"/>
  <c r="D19" i="45"/>
  <c r="C19" i="45"/>
  <c r="B19" i="45"/>
  <c r="A17" i="45"/>
  <c r="P16" i="45"/>
  <c r="P15" i="45"/>
  <c r="A13" i="45"/>
  <c r="P12" i="45"/>
  <c r="P11" i="45"/>
  <c r="A9" i="45"/>
  <c r="P8" i="45"/>
  <c r="P7" i="45"/>
  <c r="A5" i="45"/>
  <c r="O32" i="44"/>
  <c r="N32" i="44"/>
  <c r="M32" i="44"/>
  <c r="L32" i="44"/>
  <c r="K32" i="44"/>
  <c r="J32" i="44"/>
  <c r="I32" i="44"/>
  <c r="H32" i="44"/>
  <c r="G32" i="44"/>
  <c r="F32" i="44"/>
  <c r="E32" i="44"/>
  <c r="D32" i="44"/>
  <c r="C32" i="44"/>
  <c r="B32" i="44"/>
  <c r="O31" i="44"/>
  <c r="N31" i="44"/>
  <c r="M31" i="44"/>
  <c r="L31" i="44"/>
  <c r="K31" i="44"/>
  <c r="J31" i="44"/>
  <c r="I31" i="44"/>
  <c r="H31" i="44"/>
  <c r="G31" i="44"/>
  <c r="F31" i="44"/>
  <c r="E31" i="44"/>
  <c r="D31" i="44"/>
  <c r="C31" i="44"/>
  <c r="B31" i="44"/>
  <c r="A29" i="44"/>
  <c r="O28" i="44"/>
  <c r="N28" i="44"/>
  <c r="M28" i="44"/>
  <c r="L28" i="44"/>
  <c r="K28" i="44"/>
  <c r="J28" i="44"/>
  <c r="I28" i="44"/>
  <c r="H28" i="44"/>
  <c r="G28" i="44"/>
  <c r="F28" i="44"/>
  <c r="E28" i="44"/>
  <c r="D28" i="44"/>
  <c r="C28" i="44"/>
  <c r="B28" i="44"/>
  <c r="O27" i="44"/>
  <c r="N27" i="44"/>
  <c r="M27" i="44"/>
  <c r="L27" i="44"/>
  <c r="K27" i="44"/>
  <c r="J27" i="44"/>
  <c r="I27" i="44"/>
  <c r="H27" i="44"/>
  <c r="G27" i="44"/>
  <c r="F27" i="44"/>
  <c r="E27" i="44"/>
  <c r="D27" i="44"/>
  <c r="C27" i="44"/>
  <c r="B27" i="44"/>
  <c r="A25" i="44"/>
  <c r="O24" i="44"/>
  <c r="N24" i="44"/>
  <c r="M24" i="44"/>
  <c r="L24" i="44"/>
  <c r="K24" i="44"/>
  <c r="J24" i="44"/>
  <c r="I24" i="44"/>
  <c r="H24" i="44"/>
  <c r="G24" i="44"/>
  <c r="F24" i="44"/>
  <c r="E24" i="44"/>
  <c r="D24" i="44"/>
  <c r="C24" i="44"/>
  <c r="B24" i="44"/>
  <c r="O23" i="44"/>
  <c r="N23" i="44"/>
  <c r="M23" i="44"/>
  <c r="L23" i="44"/>
  <c r="K23" i="44"/>
  <c r="J23" i="44"/>
  <c r="I23" i="44"/>
  <c r="H23" i="44"/>
  <c r="G23" i="44"/>
  <c r="F23" i="44"/>
  <c r="E23" i="44"/>
  <c r="D23" i="44"/>
  <c r="C23" i="44"/>
  <c r="B23" i="44"/>
  <c r="A21" i="44"/>
  <c r="O20" i="44"/>
  <c r="N20" i="44"/>
  <c r="M20" i="44"/>
  <c r="L20" i="44"/>
  <c r="K20" i="44"/>
  <c r="J20" i="44"/>
  <c r="I20" i="44"/>
  <c r="H20" i="44"/>
  <c r="G20" i="44"/>
  <c r="F20" i="44"/>
  <c r="E20" i="44"/>
  <c r="D20" i="44"/>
  <c r="C20" i="44"/>
  <c r="B20" i="44"/>
  <c r="O19" i="44"/>
  <c r="N19" i="44"/>
  <c r="M19" i="44"/>
  <c r="L19" i="44"/>
  <c r="K19" i="44"/>
  <c r="J19" i="44"/>
  <c r="I19" i="44"/>
  <c r="H19" i="44"/>
  <c r="G19" i="44"/>
  <c r="F19" i="44"/>
  <c r="E19" i="44"/>
  <c r="D19" i="44"/>
  <c r="C19" i="44"/>
  <c r="B19" i="44"/>
  <c r="A17" i="44"/>
  <c r="P16" i="44"/>
  <c r="P15" i="44"/>
  <c r="A13" i="44"/>
  <c r="P12" i="44"/>
  <c r="P11" i="44"/>
  <c r="A9" i="44"/>
  <c r="P8" i="44"/>
  <c r="P7" i="44"/>
  <c r="A5" i="44"/>
  <c r="A29" i="42"/>
  <c r="A25" i="42"/>
  <c r="A21" i="42"/>
  <c r="A17" i="42"/>
  <c r="A13" i="42"/>
  <c r="A9" i="42"/>
  <c r="A5" i="42"/>
  <c r="N22" i="44" l="1"/>
  <c r="J26" i="44"/>
  <c r="C22" i="45"/>
  <c r="N30" i="45"/>
  <c r="N18" i="45"/>
  <c r="J26" i="45"/>
  <c r="K18" i="45"/>
  <c r="O26" i="44"/>
  <c r="F30" i="45"/>
  <c r="O30" i="45"/>
  <c r="E30" i="44"/>
  <c r="E18" i="45"/>
  <c r="P14" i="43"/>
  <c r="K30" i="44"/>
  <c r="M26" i="45"/>
  <c r="F22" i="45"/>
  <c r="C26" i="44"/>
  <c r="O18" i="44"/>
  <c r="I26" i="44"/>
  <c r="G22" i="44"/>
  <c r="K18" i="44"/>
  <c r="G26" i="44"/>
  <c r="E26" i="44"/>
  <c r="O22" i="44"/>
  <c r="J22" i="45"/>
  <c r="K22" i="45"/>
  <c r="B26" i="44"/>
  <c r="F26" i="44"/>
  <c r="P27" i="45"/>
  <c r="H18" i="45"/>
  <c r="P6" i="45"/>
  <c r="C18" i="45"/>
  <c r="G26" i="45"/>
  <c r="O26" i="45"/>
  <c r="P28" i="44"/>
  <c r="M26" i="44"/>
  <c r="B26" i="45"/>
  <c r="F18" i="45"/>
  <c r="E26" i="45"/>
  <c r="I26" i="45"/>
  <c r="M18" i="45"/>
  <c r="J18" i="45"/>
  <c r="N26" i="45"/>
  <c r="P28" i="47"/>
  <c r="G18" i="44"/>
  <c r="K26" i="44"/>
  <c r="D30" i="44"/>
  <c r="H30" i="44"/>
  <c r="L30" i="44"/>
  <c r="P27" i="44"/>
  <c r="C18" i="44"/>
  <c r="K26" i="45"/>
  <c r="G18" i="45"/>
  <c r="O18" i="45"/>
  <c r="G30" i="45"/>
  <c r="H30" i="45"/>
  <c r="L30" i="45"/>
  <c r="B30" i="45"/>
  <c r="G22" i="45"/>
  <c r="C26" i="45"/>
  <c r="F22" i="44"/>
  <c r="B18" i="44"/>
  <c r="F18" i="44"/>
  <c r="J18" i="44"/>
  <c r="N18" i="44"/>
  <c r="I30" i="44"/>
  <c r="M22" i="44"/>
  <c r="N26" i="44"/>
  <c r="P10" i="44"/>
  <c r="B30" i="44"/>
  <c r="F30" i="44"/>
  <c r="J30" i="44"/>
  <c r="N30" i="44"/>
  <c r="C30" i="44"/>
  <c r="G30" i="44"/>
  <c r="K22" i="44"/>
  <c r="O30" i="44"/>
  <c r="I18" i="45"/>
  <c r="P10" i="45"/>
  <c r="C30" i="45"/>
  <c r="K30" i="45"/>
  <c r="O22" i="45"/>
  <c r="E22" i="45"/>
  <c r="I30" i="45"/>
  <c r="M30" i="45"/>
  <c r="J30" i="45"/>
  <c r="P14" i="44"/>
  <c r="B22" i="44"/>
  <c r="J22" i="44"/>
  <c r="C22" i="44"/>
  <c r="P31" i="44"/>
  <c r="M30" i="44"/>
  <c r="E22" i="44"/>
  <c r="I22" i="44"/>
  <c r="B22" i="45"/>
  <c r="F30" i="47"/>
  <c r="J30" i="47"/>
  <c r="B30" i="47"/>
  <c r="P20" i="47"/>
  <c r="C26" i="47"/>
  <c r="G26" i="47"/>
  <c r="K26" i="47"/>
  <c r="O26" i="47"/>
  <c r="P32" i="47"/>
  <c r="P24" i="47"/>
  <c r="N30" i="47"/>
  <c r="P23" i="47"/>
  <c r="P10" i="47"/>
  <c r="D30" i="47"/>
  <c r="H30" i="47"/>
  <c r="L30" i="47"/>
  <c r="E30" i="47"/>
  <c r="I30" i="47"/>
  <c r="M30" i="47"/>
  <c r="C30" i="47"/>
  <c r="G22" i="47"/>
  <c r="K30" i="47"/>
  <c r="O30" i="47"/>
  <c r="P31" i="47"/>
  <c r="D26" i="47"/>
  <c r="H26" i="47"/>
  <c r="L26" i="47"/>
  <c r="P6" i="47"/>
  <c r="E26" i="47"/>
  <c r="I26" i="47"/>
  <c r="M26" i="47"/>
  <c r="P19" i="47"/>
  <c r="F26" i="47"/>
  <c r="J26" i="47"/>
  <c r="N26" i="47"/>
  <c r="P27" i="47"/>
  <c r="E18" i="47"/>
  <c r="M18" i="47"/>
  <c r="G30" i="47"/>
  <c r="P14" i="47"/>
  <c r="B18" i="47"/>
  <c r="F18" i="47"/>
  <c r="J18" i="47"/>
  <c r="N18" i="47"/>
  <c r="D22" i="47"/>
  <c r="H22" i="47"/>
  <c r="L22" i="47"/>
  <c r="B26" i="47"/>
  <c r="I18" i="47"/>
  <c r="C22" i="47"/>
  <c r="K22" i="47"/>
  <c r="O22" i="47"/>
  <c r="C18" i="47"/>
  <c r="G18" i="47"/>
  <c r="K18" i="47"/>
  <c r="O18" i="47"/>
  <c r="E22" i="47"/>
  <c r="I22" i="47"/>
  <c r="M22" i="47"/>
  <c r="D18" i="47"/>
  <c r="H18" i="47"/>
  <c r="L18" i="47"/>
  <c r="B22" i="47"/>
  <c r="F22" i="47"/>
  <c r="J22" i="47"/>
  <c r="N22" i="47"/>
  <c r="H22" i="44"/>
  <c r="L22" i="44"/>
  <c r="E30" i="45"/>
  <c r="P14" i="45"/>
  <c r="M22" i="45"/>
  <c r="I22" i="45"/>
  <c r="L22" i="45"/>
  <c r="D22" i="45"/>
  <c r="H22" i="45"/>
  <c r="D18" i="45"/>
  <c r="H26" i="45"/>
  <c r="L18" i="45"/>
  <c r="D30" i="45"/>
  <c r="B18" i="45"/>
  <c r="N22" i="45"/>
  <c r="D22" i="44"/>
  <c r="D26" i="44"/>
  <c r="H26" i="44"/>
  <c r="L26" i="44"/>
  <c r="E18" i="44"/>
  <c r="I18" i="44"/>
  <c r="M18" i="44"/>
  <c r="L18" i="44"/>
  <c r="D18" i="44"/>
  <c r="H18" i="44"/>
  <c r="P6" i="44"/>
  <c r="D26" i="45"/>
  <c r="L26" i="45"/>
  <c r="P32" i="45"/>
  <c r="P24" i="45"/>
  <c r="P23" i="45"/>
  <c r="P28" i="45"/>
  <c r="P31" i="45"/>
  <c r="P19" i="45"/>
  <c r="P20" i="45"/>
  <c r="P20" i="44"/>
  <c r="P32" i="44"/>
  <c r="P19" i="44"/>
  <c r="P24" i="44"/>
  <c r="P23" i="44"/>
  <c r="P26" i="45" l="1"/>
  <c r="P18" i="45"/>
  <c r="P18" i="44"/>
  <c r="P30" i="44"/>
  <c r="P26" i="44"/>
  <c r="P22" i="44"/>
  <c r="P30" i="45"/>
  <c r="P30" i="47"/>
  <c r="P22" i="47"/>
  <c r="P26" i="47"/>
  <c r="P18" i="47"/>
  <c r="P22" i="45"/>
  <c r="O32" i="43"/>
  <c r="N32" i="43"/>
  <c r="M32" i="43"/>
  <c r="L32" i="43"/>
  <c r="K32" i="43"/>
  <c r="J32" i="43"/>
  <c r="I32" i="43"/>
  <c r="H32" i="43"/>
  <c r="G32" i="43"/>
  <c r="F32" i="43"/>
  <c r="E32" i="43"/>
  <c r="D32" i="43"/>
  <c r="C32" i="43"/>
  <c r="B32" i="43"/>
  <c r="O31" i="43"/>
  <c r="N31" i="43"/>
  <c r="M31" i="43"/>
  <c r="L31" i="43"/>
  <c r="K31" i="43"/>
  <c r="J31" i="43"/>
  <c r="I31" i="43"/>
  <c r="H31" i="43"/>
  <c r="G31" i="43"/>
  <c r="F31" i="43"/>
  <c r="E31" i="43"/>
  <c r="D31" i="43"/>
  <c r="C31" i="43"/>
  <c r="B31" i="43"/>
  <c r="O30" i="43"/>
  <c r="N30" i="43"/>
  <c r="M30" i="43"/>
  <c r="L30" i="43"/>
  <c r="K30" i="43"/>
  <c r="J30" i="43"/>
  <c r="I30" i="43"/>
  <c r="H30" i="43"/>
  <c r="G30" i="43"/>
  <c r="F30" i="43"/>
  <c r="E30" i="43"/>
  <c r="D30" i="43"/>
  <c r="C30" i="43"/>
  <c r="B30" i="43"/>
  <c r="O24" i="43"/>
  <c r="N24" i="43"/>
  <c r="M24" i="43"/>
  <c r="L24" i="43"/>
  <c r="K24" i="43"/>
  <c r="J24" i="43"/>
  <c r="I24" i="43"/>
  <c r="H24" i="43"/>
  <c r="G24" i="43"/>
  <c r="F24" i="43"/>
  <c r="E24" i="43"/>
  <c r="D24" i="43"/>
  <c r="C24" i="43"/>
  <c r="B24" i="43"/>
  <c r="O23" i="43"/>
  <c r="N23" i="43"/>
  <c r="M23" i="43"/>
  <c r="L23" i="43"/>
  <c r="K23" i="43"/>
  <c r="J23" i="43"/>
  <c r="I23" i="43"/>
  <c r="H23" i="43"/>
  <c r="G23" i="43"/>
  <c r="F23" i="43"/>
  <c r="E23" i="43"/>
  <c r="D23" i="43"/>
  <c r="C23" i="43"/>
  <c r="B23" i="43"/>
  <c r="O22" i="43"/>
  <c r="N22" i="43"/>
  <c r="M22" i="43"/>
  <c r="L22" i="43"/>
  <c r="K22" i="43"/>
  <c r="J22" i="43"/>
  <c r="I22" i="43"/>
  <c r="H22" i="43"/>
  <c r="G22" i="43"/>
  <c r="F22" i="43"/>
  <c r="E22" i="43"/>
  <c r="D22" i="43"/>
  <c r="C22" i="43"/>
  <c r="B22" i="43"/>
  <c r="P16" i="43"/>
  <c r="P15" i="43"/>
  <c r="O32" i="42"/>
  <c r="N32" i="42"/>
  <c r="M32" i="42"/>
  <c r="L32" i="42"/>
  <c r="K32" i="42"/>
  <c r="J32" i="42"/>
  <c r="I32" i="42"/>
  <c r="H32" i="42"/>
  <c r="G32" i="42"/>
  <c r="F32" i="42"/>
  <c r="E32" i="42"/>
  <c r="D32" i="42"/>
  <c r="C32" i="42"/>
  <c r="B32" i="42"/>
  <c r="O31" i="42"/>
  <c r="N31" i="42"/>
  <c r="M31" i="42"/>
  <c r="L31" i="42"/>
  <c r="K31" i="42"/>
  <c r="J31" i="42"/>
  <c r="I31" i="42"/>
  <c r="H31" i="42"/>
  <c r="G31" i="42"/>
  <c r="F31" i="42"/>
  <c r="E31" i="42"/>
  <c r="D31" i="42"/>
  <c r="C31" i="42"/>
  <c r="B31" i="42"/>
  <c r="O30" i="42"/>
  <c r="N30" i="42"/>
  <c r="M30" i="42"/>
  <c r="L30" i="42"/>
  <c r="K30" i="42"/>
  <c r="J30" i="42"/>
  <c r="I30" i="42"/>
  <c r="H30" i="42"/>
  <c r="G30" i="42"/>
  <c r="F30" i="42"/>
  <c r="E30" i="42"/>
  <c r="D30" i="42"/>
  <c r="C30" i="42"/>
  <c r="B30" i="42"/>
  <c r="O24" i="42"/>
  <c r="N24" i="42"/>
  <c r="M24" i="42"/>
  <c r="L24" i="42"/>
  <c r="K24" i="42"/>
  <c r="J24" i="42"/>
  <c r="I24" i="42"/>
  <c r="H24" i="42"/>
  <c r="G24" i="42"/>
  <c r="F24" i="42"/>
  <c r="E24" i="42"/>
  <c r="D24" i="42"/>
  <c r="C24" i="42"/>
  <c r="B24" i="42"/>
  <c r="O23" i="42"/>
  <c r="N23" i="42"/>
  <c r="M23" i="42"/>
  <c r="L23" i="42"/>
  <c r="K23" i="42"/>
  <c r="J23" i="42"/>
  <c r="I23" i="42"/>
  <c r="H23" i="42"/>
  <c r="G23" i="42"/>
  <c r="F23" i="42"/>
  <c r="E23" i="42"/>
  <c r="D23" i="42"/>
  <c r="C23" i="42"/>
  <c r="B23" i="42"/>
  <c r="O22" i="42"/>
  <c r="N22" i="42"/>
  <c r="M22" i="42"/>
  <c r="L22" i="42"/>
  <c r="K22" i="42"/>
  <c r="J22" i="42"/>
  <c r="I22" i="42"/>
  <c r="H22" i="42"/>
  <c r="G22" i="42"/>
  <c r="F22" i="42"/>
  <c r="E22" i="42"/>
  <c r="D22" i="42"/>
  <c r="C22" i="42"/>
  <c r="B22" i="42"/>
  <c r="P16" i="42"/>
  <c r="P15" i="42"/>
  <c r="P14" i="42"/>
  <c r="P30" i="42" l="1"/>
  <c r="P23" i="43"/>
  <c r="P30" i="43"/>
  <c r="P31" i="43"/>
  <c r="P22" i="43"/>
  <c r="P23" i="42"/>
  <c r="P31" i="42"/>
  <c r="P22" i="42"/>
  <c r="P24" i="43"/>
  <c r="P32" i="43"/>
  <c r="P24" i="42"/>
  <c r="P32" i="42"/>
  <c r="O28" i="43" l="1"/>
  <c r="N28" i="43"/>
  <c r="M28" i="43"/>
  <c r="L28" i="43"/>
  <c r="K28" i="43"/>
  <c r="J28" i="43"/>
  <c r="I28" i="43"/>
  <c r="H28" i="43"/>
  <c r="G28" i="43"/>
  <c r="F28" i="43"/>
  <c r="E28" i="43"/>
  <c r="D28" i="43"/>
  <c r="C28" i="43"/>
  <c r="B28" i="43"/>
  <c r="O27" i="43"/>
  <c r="N27" i="43"/>
  <c r="M27" i="43"/>
  <c r="L27" i="43"/>
  <c r="K27" i="43"/>
  <c r="J27" i="43"/>
  <c r="I27" i="43"/>
  <c r="H27" i="43"/>
  <c r="G27" i="43"/>
  <c r="F27" i="43"/>
  <c r="E27" i="43"/>
  <c r="D27" i="43"/>
  <c r="C27" i="43"/>
  <c r="B27" i="43"/>
  <c r="O26" i="43"/>
  <c r="N26" i="43"/>
  <c r="M26" i="43"/>
  <c r="L26" i="43"/>
  <c r="K26" i="43"/>
  <c r="J26" i="43"/>
  <c r="I26" i="43"/>
  <c r="H26" i="43"/>
  <c r="G26" i="43"/>
  <c r="F26" i="43"/>
  <c r="E26" i="43"/>
  <c r="D26" i="43"/>
  <c r="C26" i="43"/>
  <c r="B26" i="43"/>
  <c r="O20" i="43"/>
  <c r="N20" i="43"/>
  <c r="M20" i="43"/>
  <c r="L20" i="43"/>
  <c r="K20" i="43"/>
  <c r="J20" i="43"/>
  <c r="I20" i="43"/>
  <c r="H20" i="43"/>
  <c r="G20" i="43"/>
  <c r="F20" i="43"/>
  <c r="E20" i="43"/>
  <c r="D20" i="43"/>
  <c r="C20" i="43"/>
  <c r="B20" i="43"/>
  <c r="O19" i="43"/>
  <c r="N19" i="43"/>
  <c r="M19" i="43"/>
  <c r="L19" i="43"/>
  <c r="K19" i="43"/>
  <c r="J19" i="43"/>
  <c r="I19" i="43"/>
  <c r="H19" i="43"/>
  <c r="G19" i="43"/>
  <c r="F19" i="43"/>
  <c r="E19" i="43"/>
  <c r="D19" i="43"/>
  <c r="C19" i="43"/>
  <c r="B19" i="43"/>
  <c r="O18" i="43"/>
  <c r="N18" i="43"/>
  <c r="M18" i="43"/>
  <c r="L18" i="43"/>
  <c r="K18" i="43"/>
  <c r="J18" i="43"/>
  <c r="I18" i="43"/>
  <c r="H18" i="43"/>
  <c r="G18" i="43"/>
  <c r="F18" i="43"/>
  <c r="E18" i="43"/>
  <c r="D18" i="43"/>
  <c r="C18" i="43"/>
  <c r="B18" i="43"/>
  <c r="P12" i="43"/>
  <c r="P11" i="43"/>
  <c r="P10" i="43"/>
  <c r="P8" i="43"/>
  <c r="P7" i="43"/>
  <c r="P6" i="43"/>
  <c r="O28" i="42"/>
  <c r="N28" i="42"/>
  <c r="M28" i="42"/>
  <c r="L28" i="42"/>
  <c r="K28" i="42"/>
  <c r="J28" i="42"/>
  <c r="I28" i="42"/>
  <c r="H28" i="42"/>
  <c r="G28" i="42"/>
  <c r="F28" i="42"/>
  <c r="E28" i="42"/>
  <c r="D28" i="42"/>
  <c r="C28" i="42"/>
  <c r="B28" i="42"/>
  <c r="O27" i="42"/>
  <c r="N27" i="42"/>
  <c r="M27" i="42"/>
  <c r="L27" i="42"/>
  <c r="K27" i="42"/>
  <c r="J27" i="42"/>
  <c r="I27" i="42"/>
  <c r="H27" i="42"/>
  <c r="G27" i="42"/>
  <c r="F27" i="42"/>
  <c r="E27" i="42"/>
  <c r="D27" i="42"/>
  <c r="C27" i="42"/>
  <c r="B27" i="42"/>
  <c r="O26" i="42"/>
  <c r="N26" i="42"/>
  <c r="M26" i="42"/>
  <c r="L26" i="42"/>
  <c r="K26" i="42"/>
  <c r="J26" i="42"/>
  <c r="I26" i="42"/>
  <c r="H26" i="42"/>
  <c r="G26" i="42"/>
  <c r="F26" i="42"/>
  <c r="E26" i="42"/>
  <c r="D26" i="42"/>
  <c r="C26" i="42"/>
  <c r="B26" i="42"/>
  <c r="O20" i="42"/>
  <c r="N20" i="42"/>
  <c r="M20" i="42"/>
  <c r="L20" i="42"/>
  <c r="K20" i="42"/>
  <c r="J20" i="42"/>
  <c r="I20" i="42"/>
  <c r="H20" i="42"/>
  <c r="G20" i="42"/>
  <c r="F20" i="42"/>
  <c r="E20" i="42"/>
  <c r="D20" i="42"/>
  <c r="C20" i="42"/>
  <c r="B20" i="42"/>
  <c r="O19" i="42"/>
  <c r="N19" i="42"/>
  <c r="M19" i="42"/>
  <c r="L19" i="42"/>
  <c r="K19" i="42"/>
  <c r="J19" i="42"/>
  <c r="I19" i="42"/>
  <c r="H19" i="42"/>
  <c r="G19" i="42"/>
  <c r="F19" i="42"/>
  <c r="E19" i="42"/>
  <c r="D19" i="42"/>
  <c r="C19" i="42"/>
  <c r="B19" i="42"/>
  <c r="O18" i="42"/>
  <c r="N18" i="42"/>
  <c r="M18" i="42"/>
  <c r="L18" i="42"/>
  <c r="K18" i="42"/>
  <c r="J18" i="42"/>
  <c r="I18" i="42"/>
  <c r="H18" i="42"/>
  <c r="G18" i="42"/>
  <c r="F18" i="42"/>
  <c r="E18" i="42"/>
  <c r="D18" i="42"/>
  <c r="C18" i="42"/>
  <c r="B18" i="42"/>
  <c r="P12" i="42"/>
  <c r="P11" i="42"/>
  <c r="P10" i="42"/>
  <c r="P8" i="42"/>
  <c r="P7" i="42"/>
  <c r="P6" i="42"/>
  <c r="P28" i="42" l="1"/>
  <c r="P18" i="43"/>
  <c r="P20" i="43"/>
  <c r="P27" i="43"/>
  <c r="P19" i="42"/>
  <c r="P26" i="42"/>
  <c r="P28" i="43"/>
  <c r="P20" i="42"/>
  <c r="P19" i="43"/>
  <c r="P26" i="43"/>
  <c r="P27" i="42"/>
  <c r="P18" i="42"/>
</calcChain>
</file>

<file path=xl/sharedStrings.xml><?xml version="1.0" encoding="utf-8"?>
<sst xmlns="http://schemas.openxmlformats.org/spreadsheetml/2006/main" count="198" uniqueCount="36">
  <si>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</si>
  <si>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</si>
  <si>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</si>
  <si>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</si>
  <si>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</si>
  <si>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</si>
  <si>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</si>
  <si>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Pardubický</t>
  </si>
  <si>
    <t>Vysočina</t>
  </si>
  <si>
    <t>Jihomoravský</t>
  </si>
  <si>
    <t>Olomoucký</t>
  </si>
  <si>
    <t>Zlínský</t>
  </si>
  <si>
    <t>Moravskoslezský</t>
  </si>
  <si>
    <t>Porovnání krajských normativů mzdových prostředků a ostatních neinvestičních výdajů</t>
  </si>
  <si>
    <t>stanovených jednotlivými krajskými úřady pro krajské a obecní školství</t>
  </si>
  <si>
    <r>
      <t>N</t>
    </r>
    <r>
      <rPr>
        <b/>
        <sz val="9"/>
        <color indexed="8"/>
        <rFont val="Calibri"/>
        <family val="2"/>
        <charset val="238"/>
      </rPr>
      <t>o</t>
    </r>
  </si>
  <si>
    <r>
      <t>P</t>
    </r>
    <r>
      <rPr>
        <b/>
        <sz val="9"/>
        <color indexed="8"/>
        <rFont val="Calibri"/>
        <family val="2"/>
        <charset val="238"/>
      </rPr>
      <t>o v Kč</t>
    </r>
  </si>
  <si>
    <t>Průměr</t>
  </si>
  <si>
    <t>ŠKOLNÍ STRAVOVÁNÍ</t>
  </si>
  <si>
    <t>VE ŠKOLNÍCH JÍDELNÁCH</t>
  </si>
  <si>
    <t>MPN v Kč/strav.</t>
  </si>
  <si>
    <t>pro 360 stravovaných</t>
  </si>
  <si>
    <t>pro 198 stravovaných</t>
  </si>
  <si>
    <t>pro 150 stravovaných</t>
  </si>
  <si>
    <t>pro 100 stravovaných</t>
  </si>
  <si>
    <t>pro 70 stravovaných</t>
  </si>
  <si>
    <t>stravovaní, vzdělávající se v základní škole</t>
  </si>
  <si>
    <t>Příloha č. 12</t>
  </si>
  <si>
    <t>Meziroční změny 2024 oproti 2023 - absolutně</t>
  </si>
  <si>
    <t>Meziroční změny 2024 oproti 2023 - v %</t>
  </si>
  <si>
    <t>v letech 2023 - 2025</t>
  </si>
  <si>
    <t>Krajské normativy školní jídelny v základní škole v letech 2023 - 2025</t>
  </si>
  <si>
    <t>Meziroční změny 2025 oproti 2024 - absolutně</t>
  </si>
  <si>
    <t>Meziroční změny 2025 oproti 2024 - v %</t>
  </si>
  <si>
    <t>Č.j.: MSMT-21301/2025-1</t>
  </si>
  <si>
    <t>Královéhradecký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</si>
</sst>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0.00_ ;[Red]\-0.00\ "/>
  </numFmts>
  <fonts count="14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56">
    <xf numFmtId="0" fontId="0" fillId="0" borderId="0" xfId="0"/>
    <xf numFmtId="2" fontId="2" fillId="0" borderId="0" xfId="0" applyNumberFormat="1" applyFont="1" applyAlignment="1">
      <alignment horizontal="center"/>
    </xf>
    <xf numFmtId="2" fontId="0" fillId="0" borderId="0" xfId="0" applyNumberForma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3" fontId="12" fillId="0" borderId="3" xfId="0" applyNumberFormat="1" applyFont="1" applyBorder="1" applyAlignment="1">
      <alignment vertical="center"/>
    </xf>
    <xf numFmtId="3" fontId="0" fillId="0" borderId="4" xfId="0" applyNumberFormat="1" applyBorder="1"/>
    <xf numFmtId="3" fontId="0" fillId="2" borderId="6" xfId="0" applyNumberFormat="1" applyFill="1" applyBorder="1"/>
    <xf numFmtId="4" fontId="12" fillId="0" borderId="7" xfId="0" applyNumberFormat="1" applyFont="1" applyBorder="1" applyAlignment="1">
      <alignment vertical="center"/>
    </xf>
    <xf numFmtId="4" fontId="4" fillId="2" borderId="9" xfId="0" applyNumberFormat="1" applyFont="1" applyFill="1" applyBorder="1"/>
    <xf numFmtId="3" fontId="12" fillId="0" borderId="10" xfId="0" applyNumberFormat="1" applyFont="1" applyBorder="1" applyAlignment="1">
      <alignment vertical="center"/>
    </xf>
    <xf numFmtId="3" fontId="4" fillId="2" borderId="13" xfId="0" applyNumberFormat="1" applyFont="1" applyFill="1" applyBorder="1"/>
    <xf numFmtId="0" fontId="3" fillId="0" borderId="1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textRotation="90" wrapText="1"/>
    </xf>
    <xf numFmtId="2" fontId="6" fillId="0" borderId="18" xfId="0" applyNumberFormat="1" applyFont="1" applyBorder="1" applyAlignment="1">
      <alignment horizontal="center" vertical="center" textRotation="90" wrapText="1"/>
    </xf>
    <xf numFmtId="164" fontId="0" fillId="0" borderId="4" xfId="0" applyNumberFormat="1" applyBorder="1"/>
    <xf numFmtId="164" fontId="0" fillId="0" borderId="5" xfId="0" applyNumberFormat="1" applyBorder="1"/>
    <xf numFmtId="165" fontId="4" fillId="2" borderId="20" xfId="0" applyNumberFormat="1" applyFont="1" applyFill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5" fontId="0" fillId="0" borderId="8" xfId="0" applyNumberFormat="1" applyBorder="1" applyAlignment="1">
      <alignment horizontal="right"/>
    </xf>
    <xf numFmtId="0" fontId="2" fillId="0" borderId="0" xfId="0" applyFont="1" applyAlignment="1">
      <alignment horizontal="center"/>
    </xf>
    <xf numFmtId="165" fontId="0" fillId="2" borderId="19" xfId="0" applyNumberFormat="1" applyFill="1" applyBorder="1" applyAlignment="1">
      <alignment horizontal="right"/>
    </xf>
    <xf numFmtId="165" fontId="4" fillId="2" borderId="21" xfId="0" applyNumberFormat="1" applyFont="1" applyFill="1" applyBorder="1" applyAlignment="1">
      <alignment horizontal="right"/>
    </xf>
    <xf numFmtId="165" fontId="0" fillId="0" borderId="4" xfId="0" applyNumberFormat="1" applyBorder="1" applyAlignment="1">
      <alignment horizontal="right"/>
    </xf>
    <xf numFmtId="165" fontId="0" fillId="0" borderId="5" xfId="0" applyNumberFormat="1" applyBorder="1" applyAlignment="1">
      <alignment horizontal="right"/>
    </xf>
    <xf numFmtId="165" fontId="0" fillId="0" borderId="11" xfId="0" applyNumberFormat="1" applyBorder="1" applyAlignment="1">
      <alignment horizontal="right"/>
    </xf>
    <xf numFmtId="165" fontId="0" fillId="0" borderId="12" xfId="0" applyNumberFormat="1" applyBorder="1" applyAlignment="1">
      <alignment horizontal="right"/>
    </xf>
    <xf numFmtId="164" fontId="0" fillId="0" borderId="11" xfId="0" applyNumberFormat="1" applyBorder="1"/>
    <xf numFmtId="164" fontId="0" fillId="0" borderId="12" xfId="0" applyNumberFormat="1" applyBorder="1"/>
    <xf numFmtId="3" fontId="0" fillId="2" borderId="13" xfId="0" applyNumberFormat="1" applyFill="1" applyBorder="1"/>
    <xf numFmtId="0" fontId="0" fillId="0" borderId="0" xfId="0" applyAlignment="1">
      <alignment horizontal="left"/>
    </xf>
    <xf numFmtId="3" fontId="0" fillId="0" borderId="0" xfId="0" applyNumberFormat="1"/>
    <xf numFmtId="3" fontId="4" fillId="0" borderId="4" xfId="0" applyNumberFormat="1" applyFont="1" applyBorder="1"/>
    <xf numFmtId="3" fontId="4" fillId="2" borderId="6" xfId="0" applyNumberFormat="1" applyFont="1" applyFill="1" applyBorder="1"/>
    <xf numFmtId="3" fontId="4" fillId="0" borderId="1" xfId="0" applyNumberFormat="1" applyFont="1" applyBorder="1" applyAlignment="1">
      <alignment wrapText="1"/>
    </xf>
    <xf numFmtId="3" fontId="4" fillId="0" borderId="1" xfId="0" applyNumberFormat="1" applyFont="1" applyBorder="1"/>
    <xf numFmtId="2" fontId="4" fillId="0" borderId="1" xfId="0" applyNumberFormat="1" applyFont="1" applyBorder="1" applyAlignment="1">
      <alignment wrapText="1"/>
    </xf>
    <xf numFmtId="2" fontId="4" fillId="0" borderId="1" xfId="0" applyNumberFormat="1" applyFont="1" applyBorder="1"/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/>
    <xf numFmtId="4" fontId="4" fillId="0" borderId="8" xfId="0" applyNumberFormat="1" applyFont="1" applyBorder="1" applyAlignment="1">
      <alignment wrapText="1"/>
    </xf>
    <xf numFmtId="3" fontId="4" fillId="0" borderId="11" xfId="0" applyNumberFormat="1" applyFont="1" applyBorder="1" applyAlignment="1">
      <alignment wrapText="1"/>
    </xf>
    <xf numFmtId="3" fontId="4" fillId="0" borderId="11" xfId="0" applyNumberFormat="1" applyFont="1" applyBorder="1"/>
    <xf numFmtId="3" fontId="4" fillId="0" borderId="12" xfId="0" applyNumberFormat="1" applyFont="1" applyBorder="1" applyAlignment="1">
      <alignment wrapText="1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1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5" xfId="0" applyFont="1" applyBorder="1" applyAlignment="1">
      <alignment horizontal="center" vertical="center"/>
    </xf>
  </cellXfs>
  <cellStyles count="3">
    <cellStyle name="Normální" xfId="0" builtinId="0"/>
    <cellStyle name="normální 2" xfId="1" xr:uid="{00000000-0005-0000-0000-000001000000}"/>
    <cellStyle name="Normální 2 2" xfId="2" xr:uid="{00000000-0005-0000-0000-000002000000}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1'!$A$5:$P$5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a graf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1'!$B$6:$O$6</c:f>
              <c:numCache>
                <c:formatCode>#,##0</c:formatCode>
                <c:ptCount val="14"/>
                <c:pt idx="0">
                  <c:v>6860</c:v>
                </c:pt>
                <c:pt idx="1">
                  <c:v>6359</c:v>
                </c:pt>
                <c:pt idx="2">
                  <c:v>6392</c:v>
                </c:pt>
                <c:pt idx="3">
                  <c:v>7076</c:v>
                </c:pt>
                <c:pt idx="4">
                  <c:v>6816</c:v>
                </c:pt>
                <c:pt idx="5">
                  <c:v>7563</c:v>
                </c:pt>
                <c:pt idx="6">
                  <c:v>7050</c:v>
                </c:pt>
                <c:pt idx="7">
                  <c:v>6658</c:v>
                </c:pt>
                <c:pt idx="8">
                  <c:v>6417</c:v>
                </c:pt>
                <c:pt idx="9">
                  <c:v>6730</c:v>
                </c:pt>
                <c:pt idx="10">
                  <c:v>6435</c:v>
                </c:pt>
                <c:pt idx="11">
                  <c:v>5396</c:v>
                </c:pt>
                <c:pt idx="12">
                  <c:v>6250</c:v>
                </c:pt>
                <c:pt idx="13">
                  <c:v>6750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02-4957-840B-25401F291DD1}"/>
            </c:ext>
          </c:extLst>
        </c:ser>
        <c:ser>
          <c:idx val="1"/>
          <c:order val="1"/>
          <c:tx>
            <c:strRef>
              <c:f>'Tabulka a graf č. 1'!$A$9:$P$9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a graf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1'!$B$10:$O$10</c:f>
              <c:numCache>
                <c:formatCode>#,##0</c:formatCode>
                <c:ptCount val="14"/>
                <c:pt idx="0">
                  <c:v>6403</c:v>
                </c:pt>
                <c:pt idx="1">
                  <c:v>6717</c:v>
                </c:pt>
                <c:pt idx="2">
                  <c:v>7000</c:v>
                </c:pt>
                <c:pt idx="3">
                  <c:v>6965</c:v>
                </c:pt>
                <c:pt idx="4">
                  <c:v>6636</c:v>
                </c:pt>
                <c:pt idx="5">
                  <c:v>6264</c:v>
                </c:pt>
                <c:pt idx="6">
                  <c:v>6708</c:v>
                </c:pt>
                <c:pt idx="7">
                  <c:v>6527</c:v>
                </c:pt>
                <c:pt idx="8">
                  <c:v>6691</c:v>
                </c:pt>
                <c:pt idx="9">
                  <c:v>6616</c:v>
                </c:pt>
                <c:pt idx="10">
                  <c:v>6473</c:v>
                </c:pt>
                <c:pt idx="11">
                  <c:v>5396</c:v>
                </c:pt>
                <c:pt idx="12">
                  <c:v>6187</c:v>
                </c:pt>
                <c:pt idx="13">
                  <c:v>6466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02-4957-840B-25401F291DD1}"/>
            </c:ext>
          </c:extLst>
        </c:ser>
        <c:ser>
          <c:idx val="2"/>
          <c:order val="2"/>
          <c:tx>
            <c:strRef>
              <c:f>'Tabulka a graf č. 1'!$A$13:$P$13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val>
            <c:numRef>
              <c:f>'Tabulka a graf č. 1'!$B$14:$O$14</c:f>
              <c:numCache>
                <c:formatCode>#,##0</c:formatCode>
                <c:ptCount val="14"/>
                <c:pt idx="0">
                  <c:v>6667</c:v>
                </c:pt>
                <c:pt idx="1">
                  <c:v>4702</c:v>
                </c:pt>
                <c:pt idx="2">
                  <c:v>7476</c:v>
                </c:pt>
                <c:pt idx="3">
                  <c:v>4643</c:v>
                </c:pt>
                <c:pt idx="4">
                  <c:v>4630</c:v>
                </c:pt>
                <c:pt idx="5">
                  <c:v>4338</c:v>
                </c:pt>
                <c:pt idx="6">
                  <c:v>7189</c:v>
                </c:pt>
                <c:pt idx="7">
                  <c:v>6853</c:v>
                </c:pt>
                <c:pt idx="8">
                  <c:v>7190</c:v>
                </c:pt>
                <c:pt idx="9">
                  <c:v>6947</c:v>
                </c:pt>
                <c:pt idx="10">
                  <c:v>6885</c:v>
                </c:pt>
                <c:pt idx="11">
                  <c:v>5558</c:v>
                </c:pt>
                <c:pt idx="12">
                  <c:v>6497</c:v>
                </c:pt>
                <c:pt idx="13">
                  <c:v>6797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602-4957-840B-25401F291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3878608"/>
        <c:axId val="233879784"/>
      </c:barChart>
      <c:catAx>
        <c:axId val="233878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078458732148168"/>
              <c:y val="0.9240268299795858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33879784"/>
        <c:crosses val="autoZero"/>
        <c:auto val="1"/>
        <c:lblAlgn val="ctr"/>
        <c:lblOffset val="100"/>
        <c:noMultiLvlLbl val="0"/>
      </c:catAx>
      <c:valAx>
        <c:axId val="2338797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 </a:t>
                </a:r>
                <a:r>
                  <a:rPr lang="en-US"/>
                  <a:t>v Kč/stravovaného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3878608"/>
        <c:crosses val="autoZero"/>
        <c:crossBetween val="between"/>
        <c:majorUnit val="5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2'!$A$5:$P$5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a graf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2'!$B$6:$O$6</c:f>
              <c:numCache>
                <c:formatCode>#,##0</c:formatCode>
                <c:ptCount val="14"/>
                <c:pt idx="0">
                  <c:v>6381</c:v>
                </c:pt>
                <c:pt idx="1">
                  <c:v>5842</c:v>
                </c:pt>
                <c:pt idx="2">
                  <c:v>5864</c:v>
                </c:pt>
                <c:pt idx="3">
                  <c:v>6475</c:v>
                </c:pt>
                <c:pt idx="4">
                  <c:v>6273</c:v>
                </c:pt>
                <c:pt idx="5">
                  <c:v>6927</c:v>
                </c:pt>
                <c:pt idx="6">
                  <c:v>6459</c:v>
                </c:pt>
                <c:pt idx="7">
                  <c:v>6122</c:v>
                </c:pt>
                <c:pt idx="8">
                  <c:v>5906</c:v>
                </c:pt>
                <c:pt idx="9">
                  <c:v>6170</c:v>
                </c:pt>
                <c:pt idx="10">
                  <c:v>5933</c:v>
                </c:pt>
                <c:pt idx="11">
                  <c:v>4967</c:v>
                </c:pt>
                <c:pt idx="12">
                  <c:v>5741</c:v>
                </c:pt>
                <c:pt idx="13">
                  <c:v>6181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68-4760-B798-2C8C6A63F81F}"/>
            </c:ext>
          </c:extLst>
        </c:ser>
        <c:ser>
          <c:idx val="1"/>
          <c:order val="1"/>
          <c:tx>
            <c:strRef>
              <c:f>'Tabulka a graf č. 2'!$A$9:$P$9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a graf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2'!$B$10:$O$10</c:f>
              <c:numCache>
                <c:formatCode>#,##0</c:formatCode>
                <c:ptCount val="14"/>
                <c:pt idx="0">
                  <c:v>5956</c:v>
                </c:pt>
                <c:pt idx="1">
                  <c:v>6171</c:v>
                </c:pt>
                <c:pt idx="2">
                  <c:v>6376</c:v>
                </c:pt>
                <c:pt idx="3">
                  <c:v>6374</c:v>
                </c:pt>
                <c:pt idx="4">
                  <c:v>6108</c:v>
                </c:pt>
                <c:pt idx="5">
                  <c:v>5818</c:v>
                </c:pt>
                <c:pt idx="6">
                  <c:v>6146</c:v>
                </c:pt>
                <c:pt idx="7">
                  <c:v>6001</c:v>
                </c:pt>
                <c:pt idx="8">
                  <c:v>6157</c:v>
                </c:pt>
                <c:pt idx="9">
                  <c:v>6065</c:v>
                </c:pt>
                <c:pt idx="10">
                  <c:v>5968</c:v>
                </c:pt>
                <c:pt idx="11">
                  <c:v>4967</c:v>
                </c:pt>
                <c:pt idx="12">
                  <c:v>5684</c:v>
                </c:pt>
                <c:pt idx="13">
                  <c:v>5921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68-4760-B798-2C8C6A63F81F}"/>
            </c:ext>
          </c:extLst>
        </c:ser>
        <c:ser>
          <c:idx val="2"/>
          <c:order val="2"/>
          <c:tx>
            <c:strRef>
              <c:f>'Tabulka a graf č. 2'!$A$13:$P$13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val>
            <c:numRef>
              <c:f>'Tabulka a graf č. 2'!$B$14:$O$14</c:f>
              <c:numCache>
                <c:formatCode>#,##0</c:formatCode>
                <c:ptCount val="14"/>
                <c:pt idx="0">
                  <c:v>6201</c:v>
                </c:pt>
                <c:pt idx="1">
                  <c:v>4320</c:v>
                </c:pt>
                <c:pt idx="2">
                  <c:v>6809</c:v>
                </c:pt>
                <c:pt idx="3">
                  <c:v>4303</c:v>
                </c:pt>
                <c:pt idx="4">
                  <c:v>4261</c:v>
                </c:pt>
                <c:pt idx="5">
                  <c:v>4059</c:v>
                </c:pt>
                <c:pt idx="6">
                  <c:v>6587</c:v>
                </c:pt>
                <c:pt idx="7">
                  <c:v>6301</c:v>
                </c:pt>
                <c:pt idx="8">
                  <c:v>6616</c:v>
                </c:pt>
                <c:pt idx="9">
                  <c:v>6369</c:v>
                </c:pt>
                <c:pt idx="10">
                  <c:v>6348</c:v>
                </c:pt>
                <c:pt idx="11">
                  <c:v>5116</c:v>
                </c:pt>
                <c:pt idx="12">
                  <c:v>5968</c:v>
                </c:pt>
                <c:pt idx="13">
                  <c:v>6224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68-4760-B798-2C8C6A63F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3880568"/>
        <c:axId val="233880960"/>
      </c:barChart>
      <c:catAx>
        <c:axId val="233880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078458732148168"/>
              <c:y val="0.9240268299795858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33880960"/>
        <c:crosses val="autoZero"/>
        <c:auto val="1"/>
        <c:lblAlgn val="ctr"/>
        <c:lblOffset val="100"/>
        <c:noMultiLvlLbl val="0"/>
      </c:catAx>
      <c:valAx>
        <c:axId val="233880960"/>
        <c:scaling>
          <c:orientation val="minMax"/>
          <c:max val="8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 </a:t>
                </a:r>
                <a:r>
                  <a:rPr lang="en-US"/>
                  <a:t>v Kč/</a:t>
                </a:r>
                <a:r>
                  <a:rPr lang="cs-CZ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3880568"/>
        <c:crosses val="autoZero"/>
        <c:crossBetween val="between"/>
        <c:majorUnit val="5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3'!$A$5:$P$5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a graf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3'!$B$6:$O$6</c:f>
              <c:numCache>
                <c:formatCode>#,##0</c:formatCode>
                <c:ptCount val="14"/>
                <c:pt idx="0">
                  <c:v>5797</c:v>
                </c:pt>
                <c:pt idx="1">
                  <c:v>5332</c:v>
                </c:pt>
                <c:pt idx="2">
                  <c:v>5224</c:v>
                </c:pt>
                <c:pt idx="3">
                  <c:v>5894</c:v>
                </c:pt>
                <c:pt idx="4">
                  <c:v>5744</c:v>
                </c:pt>
                <c:pt idx="5">
                  <c:v>6076</c:v>
                </c:pt>
                <c:pt idx="6">
                  <c:v>5889</c:v>
                </c:pt>
                <c:pt idx="7">
                  <c:v>5515</c:v>
                </c:pt>
                <c:pt idx="8">
                  <c:v>5408</c:v>
                </c:pt>
                <c:pt idx="9">
                  <c:v>5590</c:v>
                </c:pt>
                <c:pt idx="10">
                  <c:v>5484</c:v>
                </c:pt>
                <c:pt idx="11">
                  <c:v>4548</c:v>
                </c:pt>
                <c:pt idx="12">
                  <c:v>5242</c:v>
                </c:pt>
                <c:pt idx="13">
                  <c:v>5616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49-455A-B857-0890C835DC3D}"/>
            </c:ext>
          </c:extLst>
        </c:ser>
        <c:ser>
          <c:idx val="1"/>
          <c:order val="1"/>
          <c:tx>
            <c:strRef>
              <c:f>'Tabulka a graf č. 3'!$A$9:$P$9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a graf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3'!$B$10:$O$10</c:f>
              <c:numCache>
                <c:formatCode>#,##0</c:formatCode>
                <c:ptCount val="14"/>
                <c:pt idx="0">
                  <c:v>5410</c:v>
                </c:pt>
                <c:pt idx="1">
                  <c:v>5632</c:v>
                </c:pt>
                <c:pt idx="2">
                  <c:v>5631</c:v>
                </c:pt>
                <c:pt idx="3">
                  <c:v>5802</c:v>
                </c:pt>
                <c:pt idx="4">
                  <c:v>5592</c:v>
                </c:pt>
                <c:pt idx="5">
                  <c:v>5202</c:v>
                </c:pt>
                <c:pt idx="6">
                  <c:v>5603</c:v>
                </c:pt>
                <c:pt idx="7">
                  <c:v>5408</c:v>
                </c:pt>
                <c:pt idx="8">
                  <c:v>5637</c:v>
                </c:pt>
                <c:pt idx="9">
                  <c:v>5495</c:v>
                </c:pt>
                <c:pt idx="10">
                  <c:v>5517</c:v>
                </c:pt>
                <c:pt idx="11">
                  <c:v>4548</c:v>
                </c:pt>
                <c:pt idx="12">
                  <c:v>5189</c:v>
                </c:pt>
                <c:pt idx="13">
                  <c:v>5379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49-455A-B857-0890C835DC3D}"/>
            </c:ext>
          </c:extLst>
        </c:ser>
        <c:ser>
          <c:idx val="2"/>
          <c:order val="2"/>
          <c:tx>
            <c:strRef>
              <c:f>'Tabulka a graf č. 3'!$A$13:$P$13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val>
            <c:numRef>
              <c:f>'Tabulka a graf č. 3'!$B$14:$O$14</c:f>
              <c:numCache>
                <c:formatCode>#,##0</c:formatCode>
                <c:ptCount val="14"/>
                <c:pt idx="0">
                  <c:v>5633</c:v>
                </c:pt>
                <c:pt idx="1">
                  <c:v>3942</c:v>
                </c:pt>
                <c:pt idx="2">
                  <c:v>6013</c:v>
                </c:pt>
                <c:pt idx="3">
                  <c:v>3965</c:v>
                </c:pt>
                <c:pt idx="4">
                  <c:v>3902</c:v>
                </c:pt>
                <c:pt idx="5">
                  <c:v>3666</c:v>
                </c:pt>
                <c:pt idx="6">
                  <c:v>6005</c:v>
                </c:pt>
                <c:pt idx="7">
                  <c:v>5678</c:v>
                </c:pt>
                <c:pt idx="8">
                  <c:v>6058</c:v>
                </c:pt>
                <c:pt idx="9">
                  <c:v>5770</c:v>
                </c:pt>
                <c:pt idx="10">
                  <c:v>5868</c:v>
                </c:pt>
                <c:pt idx="11">
                  <c:v>4684</c:v>
                </c:pt>
                <c:pt idx="12">
                  <c:v>5449</c:v>
                </c:pt>
                <c:pt idx="13">
                  <c:v>5655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49-455A-B857-0890C835D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3881744"/>
        <c:axId val="234741968"/>
      </c:barChart>
      <c:catAx>
        <c:axId val="233881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078458732148168"/>
              <c:y val="0.9240268299795858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34741968"/>
        <c:crosses val="autoZero"/>
        <c:auto val="1"/>
        <c:lblAlgn val="ctr"/>
        <c:lblOffset val="100"/>
        <c:noMultiLvlLbl val="0"/>
      </c:catAx>
      <c:valAx>
        <c:axId val="234741968"/>
        <c:scaling>
          <c:orientation val="minMax"/>
          <c:max val="8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 </a:t>
                </a:r>
                <a:r>
                  <a:rPr lang="en-US"/>
                  <a:t>v Kč/stravovaného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3881744"/>
        <c:crosses val="autoZero"/>
        <c:crossBetween val="between"/>
        <c:majorUnit val="5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4'!$A$5:$P$5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a graf č. 4'!$B$4:$O$4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4'!$B$6:$O$6</c:f>
              <c:numCache>
                <c:formatCode>#,##0</c:formatCode>
                <c:ptCount val="14"/>
                <c:pt idx="0">
                  <c:v>5453</c:v>
                </c:pt>
                <c:pt idx="1">
                  <c:v>5019</c:v>
                </c:pt>
                <c:pt idx="2">
                  <c:v>4797</c:v>
                </c:pt>
                <c:pt idx="3">
                  <c:v>5543</c:v>
                </c:pt>
                <c:pt idx="4">
                  <c:v>5424</c:v>
                </c:pt>
                <c:pt idx="5">
                  <c:v>5435</c:v>
                </c:pt>
                <c:pt idx="6">
                  <c:v>5546</c:v>
                </c:pt>
                <c:pt idx="7">
                  <c:v>5133</c:v>
                </c:pt>
                <c:pt idx="8">
                  <c:v>5107</c:v>
                </c:pt>
                <c:pt idx="9">
                  <c:v>5225</c:v>
                </c:pt>
                <c:pt idx="10">
                  <c:v>5203</c:v>
                </c:pt>
                <c:pt idx="11">
                  <c:v>4294</c:v>
                </c:pt>
                <c:pt idx="12">
                  <c:v>4937</c:v>
                </c:pt>
                <c:pt idx="13">
                  <c:v>5268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AE-4850-BDE1-AF1260CD35E0}"/>
            </c:ext>
          </c:extLst>
        </c:ser>
        <c:ser>
          <c:idx val="1"/>
          <c:order val="1"/>
          <c:tx>
            <c:strRef>
              <c:f>'Tabulka a graf č. 4'!$A$9:$P$9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a graf č. 4'!$B$4:$O$4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4'!$B$10:$O$10</c:f>
              <c:numCache>
                <c:formatCode>#,##0</c:formatCode>
                <c:ptCount val="14"/>
                <c:pt idx="0">
                  <c:v>5089</c:v>
                </c:pt>
                <c:pt idx="1">
                  <c:v>5301</c:v>
                </c:pt>
                <c:pt idx="2">
                  <c:v>5141</c:v>
                </c:pt>
                <c:pt idx="3">
                  <c:v>5456</c:v>
                </c:pt>
                <c:pt idx="4">
                  <c:v>5281</c:v>
                </c:pt>
                <c:pt idx="5">
                  <c:v>4722</c:v>
                </c:pt>
                <c:pt idx="6">
                  <c:v>5277</c:v>
                </c:pt>
                <c:pt idx="7">
                  <c:v>5033</c:v>
                </c:pt>
                <c:pt idx="8">
                  <c:v>5322</c:v>
                </c:pt>
                <c:pt idx="9">
                  <c:v>5136</c:v>
                </c:pt>
                <c:pt idx="10">
                  <c:v>5234</c:v>
                </c:pt>
                <c:pt idx="11">
                  <c:v>4294</c:v>
                </c:pt>
                <c:pt idx="12">
                  <c:v>4887</c:v>
                </c:pt>
                <c:pt idx="13">
                  <c:v>5046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AE-4850-BDE1-AF1260CD35E0}"/>
            </c:ext>
          </c:extLst>
        </c:ser>
        <c:ser>
          <c:idx val="2"/>
          <c:order val="2"/>
          <c:tx>
            <c:strRef>
              <c:f>'Tabulka a graf č. 4'!$A$13:$P$13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val>
            <c:numRef>
              <c:f>'Tabulka a graf č. 4'!$B$14:$O$14</c:f>
              <c:numCache>
                <c:formatCode>#,##0</c:formatCode>
                <c:ptCount val="14"/>
                <c:pt idx="0">
                  <c:v>5299</c:v>
                </c:pt>
                <c:pt idx="1">
                  <c:v>3711</c:v>
                </c:pt>
                <c:pt idx="2">
                  <c:v>5490</c:v>
                </c:pt>
                <c:pt idx="3">
                  <c:v>3758</c:v>
                </c:pt>
                <c:pt idx="4">
                  <c:v>3684</c:v>
                </c:pt>
                <c:pt idx="5">
                  <c:v>3354</c:v>
                </c:pt>
                <c:pt idx="6">
                  <c:v>5655</c:v>
                </c:pt>
                <c:pt idx="7">
                  <c:v>5284</c:v>
                </c:pt>
                <c:pt idx="8">
                  <c:v>5719</c:v>
                </c:pt>
                <c:pt idx="9">
                  <c:v>5393</c:v>
                </c:pt>
                <c:pt idx="10">
                  <c:v>5567</c:v>
                </c:pt>
                <c:pt idx="11">
                  <c:v>4423</c:v>
                </c:pt>
                <c:pt idx="12">
                  <c:v>5132</c:v>
                </c:pt>
                <c:pt idx="13">
                  <c:v>5304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AE-4850-BDE1-AF1260CD3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4744320"/>
        <c:axId val="234744712"/>
      </c:barChart>
      <c:catAx>
        <c:axId val="234744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078458732148168"/>
              <c:y val="0.9240268299795858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34744712"/>
        <c:crosses val="autoZero"/>
        <c:auto val="1"/>
        <c:lblAlgn val="ctr"/>
        <c:lblOffset val="100"/>
        <c:noMultiLvlLbl val="0"/>
      </c:catAx>
      <c:valAx>
        <c:axId val="234744712"/>
        <c:scaling>
          <c:orientation val="minMax"/>
          <c:max val="8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 </a:t>
                </a:r>
                <a:r>
                  <a:rPr lang="en-US"/>
                  <a:t>v Kč/stravovaného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4744320"/>
        <c:crosses val="autoZero"/>
        <c:crossBetween val="between"/>
        <c:majorUnit val="5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5'!$A$5:$P$5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a graf č. 5'!$B$4:$O$4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5'!$B$6:$O$6</c:f>
              <c:numCache>
                <c:formatCode>#,##0</c:formatCode>
                <c:ptCount val="14"/>
                <c:pt idx="0">
                  <c:v>4873</c:v>
                </c:pt>
                <c:pt idx="1">
                  <c:v>4415</c:v>
                </c:pt>
                <c:pt idx="2">
                  <c:v>4252</c:v>
                </c:pt>
                <c:pt idx="3">
                  <c:v>4884</c:v>
                </c:pt>
                <c:pt idx="4">
                  <c:v>4822</c:v>
                </c:pt>
                <c:pt idx="5">
                  <c:v>4730</c:v>
                </c:pt>
                <c:pt idx="6">
                  <c:v>4906</c:v>
                </c:pt>
                <c:pt idx="7">
                  <c:v>4452</c:v>
                </c:pt>
                <c:pt idx="8">
                  <c:v>4522</c:v>
                </c:pt>
                <c:pt idx="9">
                  <c:v>4516</c:v>
                </c:pt>
                <c:pt idx="10">
                  <c:v>4484</c:v>
                </c:pt>
                <c:pt idx="11">
                  <c:v>3800</c:v>
                </c:pt>
                <c:pt idx="12">
                  <c:v>4353</c:v>
                </c:pt>
                <c:pt idx="13">
                  <c:v>4603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1C-48D1-A22A-3F38B4F24800}"/>
            </c:ext>
          </c:extLst>
        </c:ser>
        <c:ser>
          <c:idx val="1"/>
          <c:order val="1"/>
          <c:tx>
            <c:strRef>
              <c:f>'Tabulka a graf č. 5'!$A$9:$P$9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a graf č. 5'!$B$4:$O$4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5'!$B$10:$O$10</c:f>
              <c:numCache>
                <c:formatCode>#,##0</c:formatCode>
                <c:ptCount val="14"/>
                <c:pt idx="0">
                  <c:v>4549</c:v>
                </c:pt>
                <c:pt idx="1">
                  <c:v>4664</c:v>
                </c:pt>
                <c:pt idx="2">
                  <c:v>4556</c:v>
                </c:pt>
                <c:pt idx="3">
                  <c:v>4808</c:v>
                </c:pt>
                <c:pt idx="4">
                  <c:v>4694</c:v>
                </c:pt>
                <c:pt idx="5">
                  <c:v>4314</c:v>
                </c:pt>
                <c:pt idx="6">
                  <c:v>4668</c:v>
                </c:pt>
                <c:pt idx="7">
                  <c:v>4365</c:v>
                </c:pt>
                <c:pt idx="8">
                  <c:v>4711</c:v>
                </c:pt>
                <c:pt idx="9">
                  <c:v>4440</c:v>
                </c:pt>
                <c:pt idx="10">
                  <c:v>4510</c:v>
                </c:pt>
                <c:pt idx="11">
                  <c:v>3800</c:v>
                </c:pt>
                <c:pt idx="12">
                  <c:v>4309</c:v>
                </c:pt>
                <c:pt idx="13">
                  <c:v>4409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1C-48D1-A22A-3F38B4F24800}"/>
            </c:ext>
          </c:extLst>
        </c:ser>
        <c:ser>
          <c:idx val="2"/>
          <c:order val="2"/>
          <c:tx>
            <c:strRef>
              <c:f>'Tabulka a graf č. 5'!$A$13:$P$13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val>
            <c:numRef>
              <c:f>'Tabulka a graf č. 5'!$B$14:$O$14</c:f>
              <c:numCache>
                <c:formatCode>#,##0</c:formatCode>
                <c:ptCount val="14"/>
                <c:pt idx="0">
                  <c:v>4735</c:v>
                </c:pt>
                <c:pt idx="1">
                  <c:v>3265</c:v>
                </c:pt>
                <c:pt idx="2">
                  <c:v>4866</c:v>
                </c:pt>
                <c:pt idx="3">
                  <c:v>3359</c:v>
                </c:pt>
                <c:pt idx="4">
                  <c:v>3275</c:v>
                </c:pt>
                <c:pt idx="5">
                  <c:v>2982</c:v>
                </c:pt>
                <c:pt idx="6">
                  <c:v>5002</c:v>
                </c:pt>
                <c:pt idx="7">
                  <c:v>4583</c:v>
                </c:pt>
                <c:pt idx="8">
                  <c:v>5062</c:v>
                </c:pt>
                <c:pt idx="9">
                  <c:v>4662</c:v>
                </c:pt>
                <c:pt idx="10">
                  <c:v>4797</c:v>
                </c:pt>
                <c:pt idx="11">
                  <c:v>3914</c:v>
                </c:pt>
                <c:pt idx="12">
                  <c:v>4525</c:v>
                </c:pt>
                <c:pt idx="13">
                  <c:v>4635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1C-48D1-A22A-3F38B4F24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5295760"/>
        <c:axId val="235296152"/>
      </c:barChart>
      <c:catAx>
        <c:axId val="235295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1815901741564071"/>
              <c:y val="0.92941403536679124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35296152"/>
        <c:crosses val="autoZero"/>
        <c:auto val="1"/>
        <c:lblAlgn val="ctr"/>
        <c:lblOffset val="100"/>
        <c:noMultiLvlLbl val="0"/>
      </c:catAx>
      <c:valAx>
        <c:axId val="235296152"/>
        <c:scaling>
          <c:orientation val="minMax"/>
          <c:max val="8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</a:t>
                </a:r>
                <a:r>
                  <a:rPr lang="en-US"/>
                  <a:t> v Kč/stravovaného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5295760"/>
        <c:crosses val="autoZero"/>
        <c:crossBetween val="between"/>
        <c:majorUnit val="5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33</xdr:row>
      <xdr:rowOff>28575</xdr:rowOff>
    </xdr:from>
    <xdr:to>
      <xdr:col>15</xdr:col>
      <xdr:colOff>504825</xdr:colOff>
      <xdr:row>57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33</xdr:row>
      <xdr:rowOff>28575</xdr:rowOff>
    </xdr:from>
    <xdr:to>
      <xdr:col>15</xdr:col>
      <xdr:colOff>504825</xdr:colOff>
      <xdr:row>57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33</xdr:row>
      <xdr:rowOff>28575</xdr:rowOff>
    </xdr:from>
    <xdr:to>
      <xdr:col>15</xdr:col>
      <xdr:colOff>504825</xdr:colOff>
      <xdr:row>57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33</xdr:row>
      <xdr:rowOff>28575</xdr:rowOff>
    </xdr:from>
    <xdr:to>
      <xdr:col>15</xdr:col>
      <xdr:colOff>504825</xdr:colOff>
      <xdr:row>57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0</xdr:rowOff>
    </xdr:from>
    <xdr:to>
      <xdr:col>15</xdr:col>
      <xdr:colOff>495300</xdr:colOff>
      <xdr:row>57</xdr:row>
      <xdr:rowOff>142875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1:A47"/>
  <sheetViews>
    <sheetView tabSelected="1" topLeftCell="A23" zoomScale="80" zoomScaleNormal="80" workbookViewId="0">
      <selection activeCell="A2" sqref="A2"/>
    </sheetView>
  </sheetViews>
  <sheetFormatPr defaultRowHeight="15" x14ac:dyDescent="0.25"/>
  <cols>
    <col min="1" max="1" width="83.85546875" style="7" customWidth="1"/>
    <col min="2" max="2" width="9.140625" customWidth="1"/>
  </cols>
  <sheetData>
    <row r="1" spans="1:1" x14ac:dyDescent="0.25">
      <c r="A1" s="34"/>
    </row>
    <row r="2" spans="1:1" x14ac:dyDescent="0.25">
      <c r="A2" s="34" t="s">
        <v>34</v>
      </c>
    </row>
    <row r="15" spans="1:1" ht="36" x14ac:dyDescent="0.55000000000000004">
      <c r="A15" s="4" t="s">
        <v>18</v>
      </c>
    </row>
    <row r="16" spans="1:1" ht="36" x14ac:dyDescent="0.55000000000000004">
      <c r="A16" s="4" t="s">
        <v>19</v>
      </c>
    </row>
    <row r="19" spans="1:1" ht="18.75" x14ac:dyDescent="0.3">
      <c r="A19" s="5" t="s">
        <v>26</v>
      </c>
    </row>
    <row r="21" spans="1:1" ht="18.75" x14ac:dyDescent="0.3">
      <c r="A21" s="5" t="s">
        <v>27</v>
      </c>
    </row>
    <row r="45" spans="1:1" x14ac:dyDescent="0.25">
      <c r="A45" s="6" t="s">
        <v>13</v>
      </c>
    </row>
    <row r="46" spans="1:1" x14ac:dyDescent="0.25">
      <c r="A46" s="7" t="s">
        <v>14</v>
      </c>
    </row>
    <row r="47" spans="1:1" x14ac:dyDescent="0.25">
      <c r="A47" s="7" t="s">
        <v>30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  <pageSetUpPr fitToPage="1"/>
  </sheetPr>
  <dimension ref="A1:R32"/>
  <sheetViews>
    <sheetView topLeftCell="A23" zoomScaleNormal="100" workbookViewId="0">
      <selection activeCell="I4" sqref="I4"/>
    </sheetView>
  </sheetViews>
  <sheetFormatPr defaultColWidth="9.140625" defaultRowHeight="15" x14ac:dyDescent="0.25"/>
  <cols>
    <col min="1" max="1" width="15.140625" bestFit="1" customWidth="1"/>
    <col min="2" max="15" width="7.7109375" customWidth="1"/>
    <col min="16" max="16" width="7.7109375" style="2" customWidth="1"/>
  </cols>
  <sheetData>
    <row r="1" spans="1:18" ht="18.75" x14ac:dyDescent="0.3">
      <c r="B1" s="51" t="str">
        <f>'Tabulka a graf č. 5'!B1:P1</f>
        <v>Krajské normativy školní jídelny v základní škole v letech 2023 - 2025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8" ht="15.75" x14ac:dyDescent="0.25">
      <c r="A2" s="8"/>
      <c r="B2" s="52" t="s">
        <v>25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8"/>
    </row>
    <row r="3" spans="1:18" ht="16.5" thickBot="1" x14ac:dyDescent="0.3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1"/>
    </row>
    <row r="4" spans="1:18" s="3" customFormat="1" ht="81" customHeight="1" thickBot="1" x14ac:dyDescent="0.3">
      <c r="A4" s="16"/>
      <c r="B4" s="17" t="s">
        <v>0</v>
      </c>
      <c r="C4" s="17" t="s">
        <v>1</v>
      </c>
      <c r="D4" s="17" t="s">
        <v>2</v>
      </c>
      <c r="E4" s="17" t="s">
        <v>3</v>
      </c>
      <c r="F4" s="17" t="s">
        <v>4</v>
      </c>
      <c r="G4" s="17" t="s">
        <v>5</v>
      </c>
      <c r="H4" s="17" t="s">
        <v>6</v>
      </c>
      <c r="I4" s="17" t="s">
        <v>35</v>
      </c>
      <c r="J4" s="17" t="s">
        <v>7</v>
      </c>
      <c r="K4" s="17" t="s">
        <v>8</v>
      </c>
      <c r="L4" s="17" t="s">
        <v>9</v>
      </c>
      <c r="M4" s="17" t="s">
        <v>10</v>
      </c>
      <c r="N4" s="17" t="s">
        <v>11</v>
      </c>
      <c r="O4" s="17" t="s">
        <v>12</v>
      </c>
      <c r="P4" s="18" t="s">
        <v>17</v>
      </c>
    </row>
    <row r="5" spans="1:18" ht="19.5" thickBot="1" x14ac:dyDescent="0.3">
      <c r="A5" s="53">
        <f>'Tabulka a graf č. 5'!A5:P5</f>
        <v>2023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5"/>
    </row>
    <row r="6" spans="1:18" x14ac:dyDescent="0.25">
      <c r="A6" s="9" t="s">
        <v>20</v>
      </c>
      <c r="B6" s="10">
        <f>ROUND(12*B8/B7,0)</f>
        <v>6860</v>
      </c>
      <c r="C6" s="10">
        <f t="shared" ref="C6:O6" si="0">ROUND(12*C8/C7,0)</f>
        <v>6359</v>
      </c>
      <c r="D6" s="10">
        <f t="shared" si="0"/>
        <v>6392</v>
      </c>
      <c r="E6" s="10">
        <f t="shared" si="0"/>
        <v>7076</v>
      </c>
      <c r="F6" s="10">
        <f t="shared" si="0"/>
        <v>6816</v>
      </c>
      <c r="G6" s="10">
        <f t="shared" si="0"/>
        <v>7563</v>
      </c>
      <c r="H6" s="10">
        <f t="shared" si="0"/>
        <v>7050</v>
      </c>
      <c r="I6" s="10">
        <f t="shared" si="0"/>
        <v>6658</v>
      </c>
      <c r="J6" s="10">
        <f t="shared" si="0"/>
        <v>6417</v>
      </c>
      <c r="K6" s="10">
        <f t="shared" si="0"/>
        <v>6730</v>
      </c>
      <c r="L6" s="10">
        <f t="shared" si="0"/>
        <v>6435</v>
      </c>
      <c r="M6" s="10">
        <f t="shared" si="0"/>
        <v>5396</v>
      </c>
      <c r="N6" s="10">
        <f t="shared" si="0"/>
        <v>6250</v>
      </c>
      <c r="O6" s="10">
        <f t="shared" si="0"/>
        <v>6750</v>
      </c>
      <c r="P6" s="11">
        <f>SUMIF(B6:O6,"&gt;0")/COUNTIF(B6:O6,"&gt;0")</f>
        <v>6625.1428571428569</v>
      </c>
      <c r="R6" s="35"/>
    </row>
    <row r="7" spans="1:18" x14ac:dyDescent="0.25">
      <c r="A7" s="12" t="s">
        <v>15</v>
      </c>
      <c r="B7" s="42">
        <v>44.64</v>
      </c>
      <c r="C7" s="42">
        <v>45.768304641539032</v>
      </c>
      <c r="D7" s="42">
        <v>49.940600000000003</v>
      </c>
      <c r="E7" s="42">
        <v>44.07</v>
      </c>
      <c r="F7" s="42">
        <v>46.654349643095962</v>
      </c>
      <c r="G7" s="43">
        <v>39.351596000000001</v>
      </c>
      <c r="H7" s="42">
        <v>45.037436635957881</v>
      </c>
      <c r="I7" s="42">
        <v>46.22</v>
      </c>
      <c r="J7" s="42">
        <v>49.001063430143688</v>
      </c>
      <c r="K7" s="42">
        <v>46.426000000000002</v>
      </c>
      <c r="L7" s="42">
        <v>47.41</v>
      </c>
      <c r="M7" s="42">
        <v>52.72</v>
      </c>
      <c r="N7" s="42">
        <v>48.316264763941959</v>
      </c>
      <c r="O7" s="44">
        <v>45.155244295288036</v>
      </c>
      <c r="P7" s="13">
        <f>SUMIF(B7:O7,"&gt;0")/COUNTIF(B7:O7,"&gt;0")</f>
        <v>46.479347100711898</v>
      </c>
    </row>
    <row r="8" spans="1:18" ht="15.75" thickBot="1" x14ac:dyDescent="0.3">
      <c r="A8" s="14" t="s">
        <v>16</v>
      </c>
      <c r="B8" s="45">
        <v>25520</v>
      </c>
      <c r="C8" s="45">
        <v>24254</v>
      </c>
      <c r="D8" s="45">
        <v>26603</v>
      </c>
      <c r="E8" s="45">
        <v>25986</v>
      </c>
      <c r="F8" s="45">
        <v>26500</v>
      </c>
      <c r="G8" s="45">
        <v>24800</v>
      </c>
      <c r="H8" s="45">
        <v>26460</v>
      </c>
      <c r="I8" s="45">
        <v>25646</v>
      </c>
      <c r="J8" s="45">
        <v>26204</v>
      </c>
      <c r="K8" s="45">
        <v>26039</v>
      </c>
      <c r="L8" s="46">
        <v>25422</v>
      </c>
      <c r="M8" s="45">
        <v>23708</v>
      </c>
      <c r="N8" s="45">
        <v>25164</v>
      </c>
      <c r="O8" s="47">
        <v>25400</v>
      </c>
      <c r="P8" s="15">
        <f>SUMIF(B8:O8,"&gt;0")/COUNTIF(B8:O8,"&gt;0")</f>
        <v>25550.428571428572</v>
      </c>
    </row>
    <row r="9" spans="1:18" ht="19.5" thickBot="1" x14ac:dyDescent="0.3">
      <c r="A9" s="53">
        <f>'Tabulka a graf č. 5'!A9:P9</f>
        <v>2024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5"/>
    </row>
    <row r="10" spans="1:18" x14ac:dyDescent="0.25">
      <c r="A10" s="9" t="s">
        <v>20</v>
      </c>
      <c r="B10" s="10">
        <f>ROUND(12*B12/B11,0)</f>
        <v>6403</v>
      </c>
      <c r="C10" s="10">
        <f t="shared" ref="C10" si="1">ROUND(12*C12/C11,0)</f>
        <v>6717</v>
      </c>
      <c r="D10" s="10">
        <f t="shared" ref="D10" si="2">ROUND(12*D12/D11,0)</f>
        <v>7000</v>
      </c>
      <c r="E10" s="10">
        <f t="shared" ref="E10" si="3">ROUND(12*E12/E11,0)</f>
        <v>6965</v>
      </c>
      <c r="F10" s="10">
        <f t="shared" ref="F10" si="4">ROUND(12*F12/F11,0)</f>
        <v>6636</v>
      </c>
      <c r="G10" s="10">
        <f t="shared" ref="G10" si="5">ROUND(12*G12/G11,0)</f>
        <v>6264</v>
      </c>
      <c r="H10" s="10">
        <f t="shared" ref="H10" si="6">ROUND(12*H12/H11,0)</f>
        <v>6708</v>
      </c>
      <c r="I10" s="10">
        <f t="shared" ref="I10" si="7">ROUND(12*I12/I11,0)</f>
        <v>6527</v>
      </c>
      <c r="J10" s="10">
        <f t="shared" ref="J10" si="8">ROUND(12*J12/J11,0)</f>
        <v>6691</v>
      </c>
      <c r="K10" s="10">
        <f t="shared" ref="K10" si="9">ROUND(12*K12/K11,0)</f>
        <v>6616</v>
      </c>
      <c r="L10" s="10">
        <f t="shared" ref="L10" si="10">ROUND(12*L12/L11,0)</f>
        <v>6473</v>
      </c>
      <c r="M10" s="10">
        <f t="shared" ref="M10" si="11">ROUND(12*M12/M11,0)</f>
        <v>5396</v>
      </c>
      <c r="N10" s="10">
        <f t="shared" ref="N10" si="12">ROUND(12*N12/N11,0)</f>
        <v>6187</v>
      </c>
      <c r="O10" s="10">
        <f t="shared" ref="O10" si="13">ROUND(12*O12/O11,0)</f>
        <v>6466</v>
      </c>
      <c r="P10" s="11">
        <f>SUMIF(B10:O10,"&gt;0")/COUNTIF(B10:O10,"&gt;0")</f>
        <v>6503.5</v>
      </c>
    </row>
    <row r="11" spans="1:18" x14ac:dyDescent="0.25">
      <c r="A11" s="12" t="s">
        <v>15</v>
      </c>
      <c r="B11" s="42">
        <v>46.87</v>
      </c>
      <c r="C11" s="42">
        <v>45.768304641539032</v>
      </c>
      <c r="D11" s="42">
        <v>45.940600000000003</v>
      </c>
      <c r="E11" s="42">
        <v>44.07</v>
      </c>
      <c r="F11" s="42">
        <v>46.654349643095962</v>
      </c>
      <c r="G11" s="43">
        <v>46.5625</v>
      </c>
      <c r="H11" s="42">
        <v>46.388559735036623</v>
      </c>
      <c r="I11" s="42">
        <v>47.15</v>
      </c>
      <c r="J11" s="42">
        <v>46.68650902431304</v>
      </c>
      <c r="K11" s="42">
        <v>46.426000000000002</v>
      </c>
      <c r="L11" s="42">
        <v>47.41</v>
      </c>
      <c r="M11" s="42">
        <v>52.72</v>
      </c>
      <c r="N11" s="42">
        <v>48.316264763941959</v>
      </c>
      <c r="O11" s="44">
        <v>47.140090198377614</v>
      </c>
      <c r="P11" s="13">
        <f>SUMIF(B11:O11,"&gt;0")/COUNTIF(B11:O11,"&gt;0")</f>
        <v>47.007369857593162</v>
      </c>
    </row>
    <row r="12" spans="1:18" ht="15.75" thickBot="1" x14ac:dyDescent="0.3">
      <c r="A12" s="14" t="s">
        <v>16</v>
      </c>
      <c r="B12" s="45">
        <v>25010</v>
      </c>
      <c r="C12" s="45">
        <v>25619</v>
      </c>
      <c r="D12" s="45">
        <v>26800</v>
      </c>
      <c r="E12" s="45">
        <v>25580</v>
      </c>
      <c r="F12" s="45">
        <v>25800</v>
      </c>
      <c r="G12" s="45">
        <v>24304</v>
      </c>
      <c r="H12" s="45">
        <v>25931</v>
      </c>
      <c r="I12" s="45">
        <v>25646</v>
      </c>
      <c r="J12" s="45">
        <v>26030</v>
      </c>
      <c r="K12" s="45">
        <v>25596</v>
      </c>
      <c r="L12" s="46">
        <v>25574</v>
      </c>
      <c r="M12" s="45">
        <v>23708</v>
      </c>
      <c r="N12" s="45">
        <v>24912</v>
      </c>
      <c r="O12" s="47">
        <v>25400</v>
      </c>
      <c r="P12" s="15">
        <f>SUMIF(B12:O12,"&gt;0")/COUNTIF(B12:O12,"&gt;0")</f>
        <v>25422.142857142859</v>
      </c>
    </row>
    <row r="13" spans="1:18" ht="19.5" thickBot="1" x14ac:dyDescent="0.3">
      <c r="A13" s="53">
        <f>'Tabulka a graf č. 5'!A13:P13</f>
        <v>2025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5"/>
    </row>
    <row r="14" spans="1:18" x14ac:dyDescent="0.25">
      <c r="A14" s="9" t="s">
        <v>20</v>
      </c>
      <c r="B14" s="10">
        <f>ROUND(12*B16/B15,0)</f>
        <v>6667</v>
      </c>
      <c r="C14" s="10">
        <f t="shared" ref="C14" si="14">ROUND(12*C16/C15,0)</f>
        <v>4702</v>
      </c>
      <c r="D14" s="10">
        <f t="shared" ref="D14" si="15">ROUND(12*D16/D15,0)</f>
        <v>7476</v>
      </c>
      <c r="E14" s="10">
        <f t="shared" ref="E14" si="16">ROUND(12*E16/E15,0)</f>
        <v>4643</v>
      </c>
      <c r="F14" s="10">
        <f t="shared" ref="F14" si="17">ROUND(12*F16/F15,0)</f>
        <v>4630</v>
      </c>
      <c r="G14" s="10">
        <f t="shared" ref="G14" si="18">ROUND(12*G16/G15,0)</f>
        <v>4338</v>
      </c>
      <c r="H14" s="10">
        <f t="shared" ref="H14" si="19">ROUND(12*H16/H15,0)</f>
        <v>7189</v>
      </c>
      <c r="I14" s="10">
        <f t="shared" ref="I14" si="20">ROUND(12*I16/I15,0)</f>
        <v>6853</v>
      </c>
      <c r="J14" s="10">
        <f t="shared" ref="J14" si="21">ROUND(12*J16/J15,0)</f>
        <v>7190</v>
      </c>
      <c r="K14" s="10">
        <f t="shared" ref="K14" si="22">ROUND(12*K16/K15,0)</f>
        <v>6947</v>
      </c>
      <c r="L14" s="10">
        <f t="shared" ref="L14" si="23">ROUND(12*L16/L15,0)</f>
        <v>6885</v>
      </c>
      <c r="M14" s="10">
        <f t="shared" ref="M14" si="24">ROUND(12*M16/M15,0)</f>
        <v>5558</v>
      </c>
      <c r="N14" s="10">
        <f t="shared" ref="N14" si="25">ROUND(12*N16/N15,0)</f>
        <v>6497</v>
      </c>
      <c r="O14" s="10">
        <f t="shared" ref="O14" si="26">ROUND(12*O16/O15,0)</f>
        <v>6797</v>
      </c>
      <c r="P14" s="11">
        <f t="shared" ref="P14:P16" si="27">SUMIF(B14:O14,"&gt;0")/COUNTIF(B14:O14,"&gt;0")</f>
        <v>6169.4285714285716</v>
      </c>
    </row>
    <row r="15" spans="1:18" x14ac:dyDescent="0.25">
      <c r="A15" s="12" t="s">
        <v>15</v>
      </c>
      <c r="B15" s="40">
        <v>47.27</v>
      </c>
      <c r="C15" s="40">
        <v>68.652456962308548</v>
      </c>
      <c r="D15" s="40">
        <v>45.940600000000003</v>
      </c>
      <c r="E15" s="40">
        <v>51.77</v>
      </c>
      <c r="F15" s="40">
        <v>69.981999999999999</v>
      </c>
      <c r="G15" s="41">
        <v>69.262500000000003</v>
      </c>
      <c r="H15" s="40">
        <v>46.388559735036623</v>
      </c>
      <c r="I15" s="41">
        <v>47.15</v>
      </c>
      <c r="J15" s="40">
        <v>46.68650902431304</v>
      </c>
      <c r="K15" s="41">
        <v>46.426000000000002</v>
      </c>
      <c r="L15" s="41">
        <v>47.41</v>
      </c>
      <c r="M15" s="40">
        <v>52.72</v>
      </c>
      <c r="N15" s="40">
        <v>48.316264763941959</v>
      </c>
      <c r="O15" s="40">
        <v>47.140090198377614</v>
      </c>
      <c r="P15" s="13">
        <f t="shared" si="27"/>
        <v>52.508212905998413</v>
      </c>
    </row>
    <row r="16" spans="1:18" ht="15.75" thickBot="1" x14ac:dyDescent="0.3">
      <c r="A16" s="14" t="s">
        <v>16</v>
      </c>
      <c r="B16" s="38">
        <v>26261</v>
      </c>
      <c r="C16" s="38">
        <v>26900</v>
      </c>
      <c r="D16" s="38">
        <v>28620</v>
      </c>
      <c r="E16" s="38">
        <v>20029</v>
      </c>
      <c r="F16" s="38">
        <v>27000</v>
      </c>
      <c r="G16" s="38">
        <v>25040</v>
      </c>
      <c r="H16" s="38">
        <v>27790</v>
      </c>
      <c r="I16" s="38">
        <v>26928</v>
      </c>
      <c r="J16" s="38">
        <v>27972</v>
      </c>
      <c r="K16" s="38">
        <v>26876</v>
      </c>
      <c r="L16" s="39">
        <v>27201</v>
      </c>
      <c r="M16" s="38">
        <v>24419</v>
      </c>
      <c r="N16" s="38">
        <v>26158</v>
      </c>
      <c r="O16" s="38">
        <v>26700</v>
      </c>
      <c r="P16" s="15">
        <f t="shared" si="27"/>
        <v>26278.142857142859</v>
      </c>
    </row>
    <row r="17" spans="1:16" ht="19.5" thickBot="1" x14ac:dyDescent="0.3">
      <c r="A17" s="48" t="str">
        <f>'Tabulka a graf č. 5'!A17:P17</f>
        <v>Meziroční změny 2024 oproti 2023 - absolutně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50"/>
    </row>
    <row r="18" spans="1:16" x14ac:dyDescent="0.25">
      <c r="A18" s="9" t="s">
        <v>20</v>
      </c>
      <c r="B18" s="19">
        <f t="shared" ref="B18:O18" si="28">ROUND(B10-B6,0)</f>
        <v>-457</v>
      </c>
      <c r="C18" s="19">
        <f t="shared" si="28"/>
        <v>358</v>
      </c>
      <c r="D18" s="19">
        <f t="shared" si="28"/>
        <v>608</v>
      </c>
      <c r="E18" s="19">
        <f t="shared" si="28"/>
        <v>-111</v>
      </c>
      <c r="F18" s="19">
        <f t="shared" si="28"/>
        <v>-180</v>
      </c>
      <c r="G18" s="19">
        <f t="shared" si="28"/>
        <v>-1299</v>
      </c>
      <c r="H18" s="19">
        <f t="shared" si="28"/>
        <v>-342</v>
      </c>
      <c r="I18" s="19">
        <f t="shared" si="28"/>
        <v>-131</v>
      </c>
      <c r="J18" s="19">
        <f t="shared" si="28"/>
        <v>274</v>
      </c>
      <c r="K18" s="19">
        <f t="shared" si="28"/>
        <v>-114</v>
      </c>
      <c r="L18" s="19">
        <f t="shared" si="28"/>
        <v>38</v>
      </c>
      <c r="M18" s="19">
        <f t="shared" si="28"/>
        <v>0</v>
      </c>
      <c r="N18" s="19">
        <f t="shared" si="28"/>
        <v>-63</v>
      </c>
      <c r="O18" s="20">
        <f t="shared" si="28"/>
        <v>-284</v>
      </c>
      <c r="P18" s="11">
        <f t="shared" ref="P18:P20" si="29">AVERAGE(B18:O18)</f>
        <v>-121.64285714285714</v>
      </c>
    </row>
    <row r="19" spans="1:16" x14ac:dyDescent="0.25">
      <c r="A19" s="12" t="s">
        <v>15</v>
      </c>
      <c r="B19" s="22">
        <f t="shared" ref="B19:O19" si="30">ROUND(B11-B7,2)</f>
        <v>2.23</v>
      </c>
      <c r="C19" s="22">
        <f t="shared" si="30"/>
        <v>0</v>
      </c>
      <c r="D19" s="22">
        <f t="shared" si="30"/>
        <v>-4</v>
      </c>
      <c r="E19" s="22">
        <f t="shared" si="30"/>
        <v>0</v>
      </c>
      <c r="F19" s="22">
        <f t="shared" si="30"/>
        <v>0</v>
      </c>
      <c r="G19" s="22">
        <f t="shared" si="30"/>
        <v>7.21</v>
      </c>
      <c r="H19" s="22">
        <f t="shared" si="30"/>
        <v>1.35</v>
      </c>
      <c r="I19" s="22">
        <f t="shared" si="30"/>
        <v>0.93</v>
      </c>
      <c r="J19" s="22">
        <f t="shared" si="30"/>
        <v>-2.31</v>
      </c>
      <c r="K19" s="22">
        <f t="shared" si="30"/>
        <v>0</v>
      </c>
      <c r="L19" s="22">
        <f t="shared" si="30"/>
        <v>0</v>
      </c>
      <c r="M19" s="22">
        <f t="shared" si="30"/>
        <v>0</v>
      </c>
      <c r="N19" s="22">
        <f t="shared" si="30"/>
        <v>0</v>
      </c>
      <c r="O19" s="23">
        <f t="shared" si="30"/>
        <v>1.98</v>
      </c>
      <c r="P19" s="21">
        <f t="shared" si="29"/>
        <v>0.5278571428571428</v>
      </c>
    </row>
    <row r="20" spans="1:16" ht="15.75" thickBot="1" x14ac:dyDescent="0.3">
      <c r="A20" s="14" t="s">
        <v>16</v>
      </c>
      <c r="B20" s="31">
        <f t="shared" ref="B20:O20" si="31">ROUND(B12-B8,0)</f>
        <v>-510</v>
      </c>
      <c r="C20" s="31">
        <f t="shared" si="31"/>
        <v>1365</v>
      </c>
      <c r="D20" s="31">
        <f t="shared" si="31"/>
        <v>197</v>
      </c>
      <c r="E20" s="31">
        <f t="shared" si="31"/>
        <v>-406</v>
      </c>
      <c r="F20" s="31">
        <f t="shared" si="31"/>
        <v>-700</v>
      </c>
      <c r="G20" s="31">
        <f t="shared" si="31"/>
        <v>-496</v>
      </c>
      <c r="H20" s="31">
        <f t="shared" si="31"/>
        <v>-529</v>
      </c>
      <c r="I20" s="31">
        <f t="shared" si="31"/>
        <v>0</v>
      </c>
      <c r="J20" s="31">
        <f t="shared" si="31"/>
        <v>-174</v>
      </c>
      <c r="K20" s="31">
        <f t="shared" si="31"/>
        <v>-443</v>
      </c>
      <c r="L20" s="31">
        <f t="shared" si="31"/>
        <v>152</v>
      </c>
      <c r="M20" s="31">
        <f t="shared" si="31"/>
        <v>0</v>
      </c>
      <c r="N20" s="31">
        <f t="shared" si="31"/>
        <v>-252</v>
      </c>
      <c r="O20" s="32">
        <f t="shared" si="31"/>
        <v>0</v>
      </c>
      <c r="P20" s="33">
        <f t="shared" si="29"/>
        <v>-128.28571428571428</v>
      </c>
    </row>
    <row r="21" spans="1:16" ht="19.5" thickBot="1" x14ac:dyDescent="0.3">
      <c r="A21" s="48" t="str">
        <f>'Tabulka a graf č. 5'!A21:P21</f>
        <v>Meziroční změny 2025 oproti 2024 - absolutně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50"/>
    </row>
    <row r="22" spans="1:16" x14ac:dyDescent="0.25">
      <c r="A22" s="9" t="s">
        <v>20</v>
      </c>
      <c r="B22" s="19">
        <f t="shared" ref="B22:O22" si="32">ROUND(B14-B10,0)</f>
        <v>264</v>
      </c>
      <c r="C22" s="19">
        <f t="shared" si="32"/>
        <v>-2015</v>
      </c>
      <c r="D22" s="19">
        <f t="shared" si="32"/>
        <v>476</v>
      </c>
      <c r="E22" s="19">
        <f t="shared" si="32"/>
        <v>-2322</v>
      </c>
      <c r="F22" s="19">
        <f t="shared" si="32"/>
        <v>-2006</v>
      </c>
      <c r="G22" s="19">
        <f t="shared" si="32"/>
        <v>-1926</v>
      </c>
      <c r="H22" s="19">
        <f t="shared" si="32"/>
        <v>481</v>
      </c>
      <c r="I22" s="19">
        <f t="shared" si="32"/>
        <v>326</v>
      </c>
      <c r="J22" s="19">
        <f t="shared" si="32"/>
        <v>499</v>
      </c>
      <c r="K22" s="19">
        <f t="shared" si="32"/>
        <v>331</v>
      </c>
      <c r="L22" s="19">
        <f t="shared" si="32"/>
        <v>412</v>
      </c>
      <c r="M22" s="19">
        <f t="shared" si="32"/>
        <v>162</v>
      </c>
      <c r="N22" s="19">
        <f t="shared" si="32"/>
        <v>310</v>
      </c>
      <c r="O22" s="20">
        <f t="shared" si="32"/>
        <v>331</v>
      </c>
      <c r="P22" s="11">
        <f t="shared" ref="P22:P24" si="33">AVERAGE(B22:O22)</f>
        <v>-334.07142857142856</v>
      </c>
    </row>
    <row r="23" spans="1:16" x14ac:dyDescent="0.25">
      <c r="A23" s="12" t="s">
        <v>15</v>
      </c>
      <c r="B23" s="22">
        <f t="shared" ref="B23:O23" si="34">ROUND(B15-B11,2)</f>
        <v>0.4</v>
      </c>
      <c r="C23" s="22">
        <f t="shared" si="34"/>
        <v>22.88</v>
      </c>
      <c r="D23" s="22">
        <f t="shared" si="34"/>
        <v>0</v>
      </c>
      <c r="E23" s="22">
        <f t="shared" si="34"/>
        <v>7.7</v>
      </c>
      <c r="F23" s="22">
        <f t="shared" si="34"/>
        <v>23.33</v>
      </c>
      <c r="G23" s="22">
        <f t="shared" si="34"/>
        <v>22.7</v>
      </c>
      <c r="H23" s="22">
        <f t="shared" si="34"/>
        <v>0</v>
      </c>
      <c r="I23" s="22">
        <f t="shared" si="34"/>
        <v>0</v>
      </c>
      <c r="J23" s="22">
        <f t="shared" si="34"/>
        <v>0</v>
      </c>
      <c r="K23" s="22">
        <f t="shared" si="34"/>
        <v>0</v>
      </c>
      <c r="L23" s="22">
        <f t="shared" si="34"/>
        <v>0</v>
      </c>
      <c r="M23" s="22">
        <f t="shared" si="34"/>
        <v>0</v>
      </c>
      <c r="N23" s="22">
        <f t="shared" si="34"/>
        <v>0</v>
      </c>
      <c r="O23" s="23">
        <f t="shared" si="34"/>
        <v>0</v>
      </c>
      <c r="P23" s="21">
        <f t="shared" si="33"/>
        <v>5.5007142857142854</v>
      </c>
    </row>
    <row r="24" spans="1:16" ht="15.75" thickBot="1" x14ac:dyDescent="0.3">
      <c r="A24" s="14" t="s">
        <v>16</v>
      </c>
      <c r="B24" s="31">
        <f t="shared" ref="B24:O24" si="35">ROUND(B16-B12,0)</f>
        <v>1251</v>
      </c>
      <c r="C24" s="31">
        <f t="shared" si="35"/>
        <v>1281</v>
      </c>
      <c r="D24" s="31">
        <f t="shared" si="35"/>
        <v>1820</v>
      </c>
      <c r="E24" s="31">
        <f t="shared" si="35"/>
        <v>-5551</v>
      </c>
      <c r="F24" s="31">
        <f t="shared" si="35"/>
        <v>1200</v>
      </c>
      <c r="G24" s="31">
        <f t="shared" si="35"/>
        <v>736</v>
      </c>
      <c r="H24" s="31">
        <f t="shared" si="35"/>
        <v>1859</v>
      </c>
      <c r="I24" s="31">
        <f t="shared" si="35"/>
        <v>1282</v>
      </c>
      <c r="J24" s="31">
        <f t="shared" si="35"/>
        <v>1942</v>
      </c>
      <c r="K24" s="31">
        <f t="shared" si="35"/>
        <v>1280</v>
      </c>
      <c r="L24" s="31">
        <f t="shared" si="35"/>
        <v>1627</v>
      </c>
      <c r="M24" s="31">
        <f t="shared" si="35"/>
        <v>711</v>
      </c>
      <c r="N24" s="31">
        <f t="shared" si="35"/>
        <v>1246</v>
      </c>
      <c r="O24" s="32">
        <f t="shared" si="35"/>
        <v>1300</v>
      </c>
      <c r="P24" s="33">
        <f t="shared" si="33"/>
        <v>856</v>
      </c>
    </row>
    <row r="25" spans="1:16" ht="19.5" thickBot="1" x14ac:dyDescent="0.3">
      <c r="A25" s="48" t="str">
        <f>'Tabulka a graf č. 5'!A25:P25</f>
        <v>Meziroční změny 2024 oproti 2023 - v %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50"/>
    </row>
    <row r="26" spans="1:16" x14ac:dyDescent="0.25">
      <c r="A26" s="9" t="s">
        <v>20</v>
      </c>
      <c r="B26" s="27">
        <f t="shared" ref="B26:O28" si="36">ROUND(100*(B10-B6)/B6,2)</f>
        <v>-6.66</v>
      </c>
      <c r="C26" s="27">
        <f t="shared" si="36"/>
        <v>5.63</v>
      </c>
      <c r="D26" s="27">
        <f t="shared" si="36"/>
        <v>9.51</v>
      </c>
      <c r="E26" s="27">
        <f t="shared" si="36"/>
        <v>-1.57</v>
      </c>
      <c r="F26" s="27">
        <f t="shared" si="36"/>
        <v>-2.64</v>
      </c>
      <c r="G26" s="27">
        <f t="shared" si="36"/>
        <v>-17.18</v>
      </c>
      <c r="H26" s="27">
        <f t="shared" si="36"/>
        <v>-4.8499999999999996</v>
      </c>
      <c r="I26" s="27">
        <f t="shared" si="36"/>
        <v>-1.97</v>
      </c>
      <c r="J26" s="27">
        <f t="shared" si="36"/>
        <v>4.2699999999999996</v>
      </c>
      <c r="K26" s="27">
        <f t="shared" si="36"/>
        <v>-1.69</v>
      </c>
      <c r="L26" s="27">
        <f t="shared" si="36"/>
        <v>0.59</v>
      </c>
      <c r="M26" s="27">
        <f t="shared" si="36"/>
        <v>0</v>
      </c>
      <c r="N26" s="27">
        <f t="shared" si="36"/>
        <v>-1.01</v>
      </c>
      <c r="O26" s="28">
        <f t="shared" si="36"/>
        <v>-4.21</v>
      </c>
      <c r="P26" s="25">
        <f t="shared" ref="P26:P28" si="37">AVERAGE(B26:O26)</f>
        <v>-1.5557142857142858</v>
      </c>
    </row>
    <row r="27" spans="1:16" x14ac:dyDescent="0.25">
      <c r="A27" s="12" t="s">
        <v>15</v>
      </c>
      <c r="B27" s="22">
        <f t="shared" si="36"/>
        <v>5</v>
      </c>
      <c r="C27" s="22">
        <f t="shared" si="36"/>
        <v>0</v>
      </c>
      <c r="D27" s="22">
        <f t="shared" si="36"/>
        <v>-8.01</v>
      </c>
      <c r="E27" s="22">
        <f t="shared" si="36"/>
        <v>0</v>
      </c>
      <c r="F27" s="22">
        <f t="shared" si="36"/>
        <v>0</v>
      </c>
      <c r="G27" s="22">
        <f t="shared" si="36"/>
        <v>18.32</v>
      </c>
      <c r="H27" s="22">
        <f t="shared" si="36"/>
        <v>3</v>
      </c>
      <c r="I27" s="22">
        <f t="shared" si="36"/>
        <v>2.0099999999999998</v>
      </c>
      <c r="J27" s="22">
        <f t="shared" si="36"/>
        <v>-4.72</v>
      </c>
      <c r="K27" s="22">
        <f t="shared" si="36"/>
        <v>0</v>
      </c>
      <c r="L27" s="22">
        <f t="shared" si="36"/>
        <v>0</v>
      </c>
      <c r="M27" s="22">
        <f t="shared" si="36"/>
        <v>0</v>
      </c>
      <c r="N27" s="22">
        <f t="shared" si="36"/>
        <v>0</v>
      </c>
      <c r="O27" s="23">
        <f t="shared" si="36"/>
        <v>4.4000000000000004</v>
      </c>
      <c r="P27" s="21">
        <f t="shared" si="37"/>
        <v>1.4285714285714286</v>
      </c>
    </row>
    <row r="28" spans="1:16" ht="15.75" thickBot="1" x14ac:dyDescent="0.3">
      <c r="A28" s="14" t="s">
        <v>16</v>
      </c>
      <c r="B28" s="29">
        <f t="shared" si="36"/>
        <v>-2</v>
      </c>
      <c r="C28" s="29">
        <f t="shared" si="36"/>
        <v>5.63</v>
      </c>
      <c r="D28" s="29">
        <f t="shared" si="36"/>
        <v>0.74</v>
      </c>
      <c r="E28" s="29">
        <f t="shared" si="36"/>
        <v>-1.56</v>
      </c>
      <c r="F28" s="29">
        <f t="shared" si="36"/>
        <v>-2.64</v>
      </c>
      <c r="G28" s="29">
        <f t="shared" si="36"/>
        <v>-2</v>
      </c>
      <c r="H28" s="29">
        <f t="shared" si="36"/>
        <v>-2</v>
      </c>
      <c r="I28" s="29">
        <f t="shared" si="36"/>
        <v>0</v>
      </c>
      <c r="J28" s="29">
        <f t="shared" si="36"/>
        <v>-0.66</v>
      </c>
      <c r="K28" s="29">
        <f t="shared" si="36"/>
        <v>-1.7</v>
      </c>
      <c r="L28" s="29">
        <f t="shared" si="36"/>
        <v>0.6</v>
      </c>
      <c r="M28" s="29">
        <f t="shared" si="36"/>
        <v>0</v>
      </c>
      <c r="N28" s="29">
        <f t="shared" si="36"/>
        <v>-1</v>
      </c>
      <c r="O28" s="30">
        <f t="shared" si="36"/>
        <v>0</v>
      </c>
      <c r="P28" s="26">
        <f t="shared" si="37"/>
        <v>-0.47071428571428575</v>
      </c>
    </row>
    <row r="29" spans="1:16" ht="19.5" thickBot="1" x14ac:dyDescent="0.3">
      <c r="A29" s="48" t="str">
        <f>'Tabulka a graf č. 5'!A29:P29</f>
        <v>Meziroční změny 2025 oproti 2024 - v %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50"/>
    </row>
    <row r="30" spans="1:16" x14ac:dyDescent="0.25">
      <c r="A30" s="9" t="s">
        <v>20</v>
      </c>
      <c r="B30" s="27">
        <f t="shared" ref="B30:O32" si="38">ROUND(100*(B14-B10)/B10,2)</f>
        <v>4.12</v>
      </c>
      <c r="C30" s="27">
        <f t="shared" si="38"/>
        <v>-30</v>
      </c>
      <c r="D30" s="27">
        <f t="shared" si="38"/>
        <v>6.8</v>
      </c>
      <c r="E30" s="27">
        <f t="shared" si="38"/>
        <v>-33.340000000000003</v>
      </c>
      <c r="F30" s="27">
        <f t="shared" si="38"/>
        <v>-30.23</v>
      </c>
      <c r="G30" s="27">
        <f t="shared" si="38"/>
        <v>-30.75</v>
      </c>
      <c r="H30" s="27">
        <f t="shared" si="38"/>
        <v>7.17</v>
      </c>
      <c r="I30" s="27">
        <f t="shared" si="38"/>
        <v>4.99</v>
      </c>
      <c r="J30" s="27">
        <f t="shared" si="38"/>
        <v>7.46</v>
      </c>
      <c r="K30" s="27">
        <f t="shared" si="38"/>
        <v>5</v>
      </c>
      <c r="L30" s="27">
        <f t="shared" si="38"/>
        <v>6.36</v>
      </c>
      <c r="M30" s="27">
        <f t="shared" si="38"/>
        <v>3</v>
      </c>
      <c r="N30" s="27">
        <f t="shared" si="38"/>
        <v>5.01</v>
      </c>
      <c r="O30" s="28">
        <f t="shared" si="38"/>
        <v>5.12</v>
      </c>
      <c r="P30" s="25">
        <f t="shared" ref="P30:P32" si="39">AVERAGE(B30:O30)</f>
        <v>-4.9492857142857147</v>
      </c>
    </row>
    <row r="31" spans="1:16" x14ac:dyDescent="0.25">
      <c r="A31" s="12" t="s">
        <v>15</v>
      </c>
      <c r="B31" s="22">
        <f t="shared" si="38"/>
        <v>0.85</v>
      </c>
      <c r="C31" s="22">
        <f t="shared" si="38"/>
        <v>50</v>
      </c>
      <c r="D31" s="22">
        <f t="shared" si="38"/>
        <v>0</v>
      </c>
      <c r="E31" s="22">
        <f t="shared" si="38"/>
        <v>17.47</v>
      </c>
      <c r="F31" s="22">
        <f t="shared" si="38"/>
        <v>50</v>
      </c>
      <c r="G31" s="22">
        <f t="shared" si="38"/>
        <v>48.75</v>
      </c>
      <c r="H31" s="22">
        <f t="shared" si="38"/>
        <v>0</v>
      </c>
      <c r="I31" s="22">
        <f t="shared" si="38"/>
        <v>0</v>
      </c>
      <c r="J31" s="22">
        <f t="shared" si="38"/>
        <v>0</v>
      </c>
      <c r="K31" s="22">
        <f t="shared" si="38"/>
        <v>0</v>
      </c>
      <c r="L31" s="22">
        <f t="shared" si="38"/>
        <v>0</v>
      </c>
      <c r="M31" s="22">
        <f t="shared" si="38"/>
        <v>0</v>
      </c>
      <c r="N31" s="22">
        <f t="shared" si="38"/>
        <v>0</v>
      </c>
      <c r="O31" s="23">
        <f t="shared" si="38"/>
        <v>0</v>
      </c>
      <c r="P31" s="21">
        <f t="shared" si="39"/>
        <v>11.933571428571428</v>
      </c>
    </row>
    <row r="32" spans="1:16" ht="15.75" thickBot="1" x14ac:dyDescent="0.3">
      <c r="A32" s="14" t="s">
        <v>16</v>
      </c>
      <c r="B32" s="29">
        <f t="shared" si="38"/>
        <v>5</v>
      </c>
      <c r="C32" s="29">
        <f t="shared" si="38"/>
        <v>5</v>
      </c>
      <c r="D32" s="29">
        <f t="shared" si="38"/>
        <v>6.79</v>
      </c>
      <c r="E32" s="29">
        <f t="shared" si="38"/>
        <v>-21.7</v>
      </c>
      <c r="F32" s="29">
        <f t="shared" si="38"/>
        <v>4.6500000000000004</v>
      </c>
      <c r="G32" s="29">
        <f t="shared" si="38"/>
        <v>3.03</v>
      </c>
      <c r="H32" s="29">
        <f t="shared" si="38"/>
        <v>7.17</v>
      </c>
      <c r="I32" s="29">
        <f t="shared" si="38"/>
        <v>5</v>
      </c>
      <c r="J32" s="29">
        <f t="shared" si="38"/>
        <v>7.46</v>
      </c>
      <c r="K32" s="29">
        <f t="shared" si="38"/>
        <v>5</v>
      </c>
      <c r="L32" s="29">
        <f t="shared" si="38"/>
        <v>6.36</v>
      </c>
      <c r="M32" s="29">
        <f t="shared" si="38"/>
        <v>3</v>
      </c>
      <c r="N32" s="29">
        <f t="shared" si="38"/>
        <v>5</v>
      </c>
      <c r="O32" s="30">
        <f t="shared" si="38"/>
        <v>5.12</v>
      </c>
      <c r="P32" s="26">
        <f t="shared" si="39"/>
        <v>3.3485714285714283</v>
      </c>
    </row>
  </sheetData>
  <mergeCells count="9">
    <mergeCell ref="A21:P21"/>
    <mergeCell ref="A25:P25"/>
    <mergeCell ref="A29:P29"/>
    <mergeCell ref="B1:P1"/>
    <mergeCell ref="B2:O2"/>
    <mergeCell ref="A5:P5"/>
    <mergeCell ref="A9:P9"/>
    <mergeCell ref="A13:P13"/>
    <mergeCell ref="A17:P17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6" orientation="portrait" r:id="rId1"/>
  <headerFooter>
    <oddHeader>&amp;LČ.j.: MSMT-21301/2025-1&amp;RPříloha č. 12
&amp;A</oddHeader>
  </headerFooter>
  <ignoredErrors>
    <ignoredError sqref="B19:O19 B23:O2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  <pageSetUpPr fitToPage="1"/>
  </sheetPr>
  <dimension ref="A1:P32"/>
  <sheetViews>
    <sheetView topLeftCell="A22" zoomScaleNormal="100" workbookViewId="0">
      <selection activeCell="I4" sqref="I4"/>
    </sheetView>
  </sheetViews>
  <sheetFormatPr defaultColWidth="9.140625" defaultRowHeight="15" x14ac:dyDescent="0.25"/>
  <cols>
    <col min="1" max="1" width="15.140625" bestFit="1" customWidth="1"/>
    <col min="2" max="15" width="7.7109375" customWidth="1"/>
    <col min="16" max="16" width="7.7109375" style="2" customWidth="1"/>
  </cols>
  <sheetData>
    <row r="1" spans="1:16" ht="18.75" x14ac:dyDescent="0.3">
      <c r="B1" s="51" t="str">
        <f>'Tabulka a graf č. 5'!B1:P1</f>
        <v>Krajské normativy školní jídelny v základní škole v letech 2023 - 2025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15.75" x14ac:dyDescent="0.25">
      <c r="A2" s="8"/>
      <c r="B2" s="52" t="s">
        <v>24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8"/>
    </row>
    <row r="3" spans="1:16" ht="16.5" thickBot="1" x14ac:dyDescent="0.3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1"/>
    </row>
    <row r="4" spans="1:16" s="3" customFormat="1" ht="81" customHeight="1" thickBot="1" x14ac:dyDescent="0.3">
      <c r="A4" s="16"/>
      <c r="B4" s="17" t="s">
        <v>0</v>
      </c>
      <c r="C4" s="17" t="s">
        <v>1</v>
      </c>
      <c r="D4" s="17" t="s">
        <v>2</v>
      </c>
      <c r="E4" s="17" t="s">
        <v>3</v>
      </c>
      <c r="F4" s="17" t="s">
        <v>4</v>
      </c>
      <c r="G4" s="17" t="s">
        <v>5</v>
      </c>
      <c r="H4" s="17" t="s">
        <v>6</v>
      </c>
      <c r="I4" s="17" t="s">
        <v>35</v>
      </c>
      <c r="J4" s="17" t="s">
        <v>7</v>
      </c>
      <c r="K4" s="17" t="s">
        <v>8</v>
      </c>
      <c r="L4" s="17" t="s">
        <v>9</v>
      </c>
      <c r="M4" s="17" t="s">
        <v>10</v>
      </c>
      <c r="N4" s="17" t="s">
        <v>11</v>
      </c>
      <c r="O4" s="17" t="s">
        <v>12</v>
      </c>
      <c r="P4" s="18" t="s">
        <v>17</v>
      </c>
    </row>
    <row r="5" spans="1:16" ht="19.5" thickBot="1" x14ac:dyDescent="0.3">
      <c r="A5" s="53">
        <f>'Tabulka a graf č. 5'!A5:P5</f>
        <v>2023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5"/>
    </row>
    <row r="6" spans="1:16" x14ac:dyDescent="0.25">
      <c r="A6" s="9" t="s">
        <v>20</v>
      </c>
      <c r="B6" s="36">
        <f>ROUND(12*B8/B7,0)</f>
        <v>6381</v>
      </c>
      <c r="C6" s="36">
        <f>ROUND(12*C8/C7,0)</f>
        <v>5842</v>
      </c>
      <c r="D6" s="36">
        <f t="shared" ref="D6:O6" si="0">ROUND(12*D8/D7,0)</f>
        <v>5864</v>
      </c>
      <c r="E6" s="36">
        <f t="shared" si="0"/>
        <v>6475</v>
      </c>
      <c r="F6" s="36">
        <f t="shared" si="0"/>
        <v>6273</v>
      </c>
      <c r="G6" s="36">
        <f t="shared" si="0"/>
        <v>6927</v>
      </c>
      <c r="H6" s="36">
        <f t="shared" si="0"/>
        <v>6459</v>
      </c>
      <c r="I6" s="36">
        <f t="shared" si="0"/>
        <v>6122</v>
      </c>
      <c r="J6" s="36">
        <f t="shared" si="0"/>
        <v>5906</v>
      </c>
      <c r="K6" s="36">
        <f t="shared" si="0"/>
        <v>6170</v>
      </c>
      <c r="L6" s="36">
        <f t="shared" si="0"/>
        <v>5933</v>
      </c>
      <c r="M6" s="36">
        <f t="shared" si="0"/>
        <v>4967</v>
      </c>
      <c r="N6" s="36">
        <f t="shared" si="0"/>
        <v>5741</v>
      </c>
      <c r="O6" s="36">
        <f t="shared" si="0"/>
        <v>6181</v>
      </c>
      <c r="P6" s="11">
        <f>SUMIF(B6:O6,"&gt;0")/COUNTIF(B6:O6,"&gt;0")</f>
        <v>6088.6428571428569</v>
      </c>
    </row>
    <row r="7" spans="1:16" x14ac:dyDescent="0.25">
      <c r="A7" s="12" t="s">
        <v>15</v>
      </c>
      <c r="B7" s="42">
        <v>47.99</v>
      </c>
      <c r="C7" s="42">
        <v>49.819764096351392</v>
      </c>
      <c r="D7" s="42">
        <v>54.44</v>
      </c>
      <c r="E7" s="42">
        <v>48.16</v>
      </c>
      <c r="F7" s="42">
        <v>50.691749857084211</v>
      </c>
      <c r="G7" s="43">
        <v>42.962755999999999</v>
      </c>
      <c r="H7" s="42">
        <v>49.155584854225893</v>
      </c>
      <c r="I7" s="42">
        <v>50.27</v>
      </c>
      <c r="J7" s="42">
        <v>53.241544874895546</v>
      </c>
      <c r="K7" s="42">
        <v>50.64</v>
      </c>
      <c r="L7" s="42">
        <v>51.42</v>
      </c>
      <c r="M7" s="42">
        <v>57.28</v>
      </c>
      <c r="N7" s="42">
        <v>52.595935412712315</v>
      </c>
      <c r="O7" s="44">
        <v>49.31029588907311</v>
      </c>
      <c r="P7" s="13">
        <f>SUMIF(B7:O7,"&gt;0")/COUNTIF(B7:O7,"&gt;0")</f>
        <v>50.569830784595879</v>
      </c>
    </row>
    <row r="8" spans="1:16" ht="15.75" thickBot="1" x14ac:dyDescent="0.3">
      <c r="A8" s="14" t="s">
        <v>16</v>
      </c>
      <c r="B8" s="45">
        <v>25520</v>
      </c>
      <c r="C8" s="45">
        <v>24254</v>
      </c>
      <c r="D8" s="45">
        <v>26603</v>
      </c>
      <c r="E8" s="45">
        <v>25986</v>
      </c>
      <c r="F8" s="45">
        <v>26500</v>
      </c>
      <c r="G8" s="45">
        <v>24800</v>
      </c>
      <c r="H8" s="45">
        <v>26460</v>
      </c>
      <c r="I8" s="45">
        <v>25646</v>
      </c>
      <c r="J8" s="45">
        <v>26204</v>
      </c>
      <c r="K8" s="45">
        <v>26039</v>
      </c>
      <c r="L8" s="46">
        <v>25422</v>
      </c>
      <c r="M8" s="45">
        <v>23708</v>
      </c>
      <c r="N8" s="45">
        <v>25164</v>
      </c>
      <c r="O8" s="47">
        <v>25400</v>
      </c>
      <c r="P8" s="15">
        <f>SUMIF(B8:O8,"&gt;0")/COUNTIF(B8:O8,"&gt;0")</f>
        <v>25550.428571428572</v>
      </c>
    </row>
    <row r="9" spans="1:16" ht="19.5" thickBot="1" x14ac:dyDescent="0.3">
      <c r="A9" s="53">
        <f>'Tabulka a graf č. 5'!A9:P9</f>
        <v>2024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5"/>
    </row>
    <row r="10" spans="1:16" x14ac:dyDescent="0.25">
      <c r="A10" s="9" t="s">
        <v>20</v>
      </c>
      <c r="B10" s="36">
        <f>ROUND(12*B12/B11,0)</f>
        <v>5956</v>
      </c>
      <c r="C10" s="36">
        <f>ROUND(12*C12/C11,0)</f>
        <v>6171</v>
      </c>
      <c r="D10" s="36">
        <f t="shared" ref="D10:O10" si="1">ROUND(12*D12/D11,0)</f>
        <v>6376</v>
      </c>
      <c r="E10" s="36">
        <f t="shared" si="1"/>
        <v>6374</v>
      </c>
      <c r="F10" s="36">
        <f t="shared" si="1"/>
        <v>6108</v>
      </c>
      <c r="G10" s="36">
        <f t="shared" si="1"/>
        <v>5818</v>
      </c>
      <c r="H10" s="36">
        <f t="shared" si="1"/>
        <v>6146</v>
      </c>
      <c r="I10" s="36">
        <f t="shared" si="1"/>
        <v>6001</v>
      </c>
      <c r="J10" s="36">
        <f t="shared" si="1"/>
        <v>6157</v>
      </c>
      <c r="K10" s="36">
        <f t="shared" si="1"/>
        <v>6065</v>
      </c>
      <c r="L10" s="36">
        <f t="shared" si="1"/>
        <v>5968</v>
      </c>
      <c r="M10" s="36">
        <f t="shared" si="1"/>
        <v>4967</v>
      </c>
      <c r="N10" s="36">
        <f t="shared" si="1"/>
        <v>5684</v>
      </c>
      <c r="O10" s="36">
        <f t="shared" si="1"/>
        <v>5921</v>
      </c>
      <c r="P10" s="11">
        <f>SUMIF(B10:O10,"&gt;0")/COUNTIF(B10:O10,"&gt;0")</f>
        <v>5979.4285714285716</v>
      </c>
    </row>
    <row r="11" spans="1:16" x14ac:dyDescent="0.25">
      <c r="A11" s="12" t="s">
        <v>15</v>
      </c>
      <c r="B11" s="42">
        <v>50.39</v>
      </c>
      <c r="C11" s="42">
        <v>49.819764096351392</v>
      </c>
      <c r="D11" s="42">
        <v>50.44</v>
      </c>
      <c r="E11" s="42">
        <v>48.16</v>
      </c>
      <c r="F11" s="42">
        <v>50.691749857084211</v>
      </c>
      <c r="G11" s="43">
        <v>50.125</v>
      </c>
      <c r="H11" s="42">
        <v>50.630252399852672</v>
      </c>
      <c r="I11" s="42">
        <v>51.28</v>
      </c>
      <c r="J11" s="42">
        <v>50.731373469021854</v>
      </c>
      <c r="K11" s="42">
        <v>50.64</v>
      </c>
      <c r="L11" s="42">
        <v>51.42</v>
      </c>
      <c r="M11" s="42">
        <v>57.28</v>
      </c>
      <c r="N11" s="42">
        <v>52.595935412712315</v>
      </c>
      <c r="O11" s="44">
        <v>51.477781422658737</v>
      </c>
      <c r="P11" s="13">
        <f>SUMIF(B11:O11,"&gt;0")/COUNTIF(B11:O11,"&gt;0")</f>
        <v>51.120132618405783</v>
      </c>
    </row>
    <row r="12" spans="1:16" ht="15.75" thickBot="1" x14ac:dyDescent="0.3">
      <c r="A12" s="14" t="s">
        <v>16</v>
      </c>
      <c r="B12" s="45">
        <v>25010</v>
      </c>
      <c r="C12" s="45">
        <v>25619</v>
      </c>
      <c r="D12" s="45">
        <v>26800</v>
      </c>
      <c r="E12" s="45">
        <v>25580</v>
      </c>
      <c r="F12" s="45">
        <v>25800</v>
      </c>
      <c r="G12" s="45">
        <v>24304</v>
      </c>
      <c r="H12" s="45">
        <v>25931</v>
      </c>
      <c r="I12" s="45">
        <v>25646</v>
      </c>
      <c r="J12" s="45">
        <v>26030</v>
      </c>
      <c r="K12" s="45">
        <v>25596</v>
      </c>
      <c r="L12" s="46">
        <v>25574</v>
      </c>
      <c r="M12" s="45">
        <v>23708</v>
      </c>
      <c r="N12" s="45">
        <v>24912</v>
      </c>
      <c r="O12" s="47">
        <v>25400</v>
      </c>
      <c r="P12" s="15">
        <f>SUMIF(B12:O12,"&gt;0")/COUNTIF(B12:O12,"&gt;0")</f>
        <v>25422.142857142859</v>
      </c>
    </row>
    <row r="13" spans="1:16" ht="19.5" thickBot="1" x14ac:dyDescent="0.3">
      <c r="A13" s="53">
        <f>'Tabulka a graf č. 5'!A13:P13</f>
        <v>2025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5"/>
    </row>
    <row r="14" spans="1:16" x14ac:dyDescent="0.25">
      <c r="A14" s="9" t="s">
        <v>20</v>
      </c>
      <c r="B14" s="36">
        <f>ROUND(12*B16/B15,0)</f>
        <v>6201</v>
      </c>
      <c r="C14" s="36">
        <f t="shared" ref="C14:O14" si="2">ROUND(12*C16/C15,0)</f>
        <v>4320</v>
      </c>
      <c r="D14" s="36">
        <f t="shared" si="2"/>
        <v>6809</v>
      </c>
      <c r="E14" s="36">
        <f t="shared" si="2"/>
        <v>4303</v>
      </c>
      <c r="F14" s="36">
        <f t="shared" si="2"/>
        <v>4261</v>
      </c>
      <c r="G14" s="36">
        <f t="shared" si="2"/>
        <v>4059</v>
      </c>
      <c r="H14" s="36">
        <f t="shared" si="2"/>
        <v>6587</v>
      </c>
      <c r="I14" s="36">
        <f t="shared" si="2"/>
        <v>6301</v>
      </c>
      <c r="J14" s="36">
        <f t="shared" si="2"/>
        <v>6616</v>
      </c>
      <c r="K14" s="36">
        <f t="shared" si="2"/>
        <v>6369</v>
      </c>
      <c r="L14" s="36">
        <f t="shared" si="2"/>
        <v>6348</v>
      </c>
      <c r="M14" s="36">
        <f t="shared" si="2"/>
        <v>5116</v>
      </c>
      <c r="N14" s="36">
        <f t="shared" si="2"/>
        <v>5968</v>
      </c>
      <c r="O14" s="36">
        <f t="shared" si="2"/>
        <v>6224</v>
      </c>
      <c r="P14" s="37">
        <f t="shared" ref="P14:P16" si="3">SUMIF(B14:O14,"&gt;0")/COUNTIF(B14:O14,"&gt;0")</f>
        <v>5677.2857142857147</v>
      </c>
    </row>
    <row r="15" spans="1:16" x14ac:dyDescent="0.25">
      <c r="A15" s="12" t="s">
        <v>15</v>
      </c>
      <c r="B15" s="40">
        <v>50.82</v>
      </c>
      <c r="C15" s="40">
        <v>74.729646144527095</v>
      </c>
      <c r="D15" s="40">
        <v>50.44</v>
      </c>
      <c r="E15" s="40">
        <v>55.86</v>
      </c>
      <c r="F15" s="40">
        <v>76.037999999999997</v>
      </c>
      <c r="G15" s="41">
        <v>74.025000000000006</v>
      </c>
      <c r="H15" s="40">
        <v>50.630252399852672</v>
      </c>
      <c r="I15" s="41">
        <v>51.28</v>
      </c>
      <c r="J15" s="40">
        <v>50.731373469021854</v>
      </c>
      <c r="K15" s="41">
        <v>50.64</v>
      </c>
      <c r="L15" s="41">
        <v>51.42</v>
      </c>
      <c r="M15" s="40">
        <v>57.28</v>
      </c>
      <c r="N15" s="40">
        <v>52.595935412712315</v>
      </c>
      <c r="O15" s="40">
        <v>51.477781422658737</v>
      </c>
      <c r="P15" s="13">
        <f t="shared" si="3"/>
        <v>56.997713489198034</v>
      </c>
    </row>
    <row r="16" spans="1:16" ht="15.75" thickBot="1" x14ac:dyDescent="0.3">
      <c r="A16" s="14" t="s">
        <v>16</v>
      </c>
      <c r="B16" s="38">
        <v>26261</v>
      </c>
      <c r="C16" s="38">
        <v>26900</v>
      </c>
      <c r="D16" s="38">
        <v>28620</v>
      </c>
      <c r="E16" s="38">
        <v>20029</v>
      </c>
      <c r="F16" s="38">
        <v>27000</v>
      </c>
      <c r="G16" s="38">
        <v>25040</v>
      </c>
      <c r="H16" s="38">
        <v>27790</v>
      </c>
      <c r="I16" s="38">
        <v>26928</v>
      </c>
      <c r="J16" s="38">
        <v>27972</v>
      </c>
      <c r="K16" s="38">
        <v>26876</v>
      </c>
      <c r="L16" s="39">
        <v>27201</v>
      </c>
      <c r="M16" s="38">
        <v>24419</v>
      </c>
      <c r="N16" s="38">
        <v>26158</v>
      </c>
      <c r="O16" s="38">
        <v>26700</v>
      </c>
      <c r="P16" s="15">
        <f t="shared" si="3"/>
        <v>26278.142857142859</v>
      </c>
    </row>
    <row r="17" spans="1:16" ht="19.5" thickBot="1" x14ac:dyDescent="0.3">
      <c r="A17" s="48" t="str">
        <f>'Tabulka a graf č. 5'!A17:P17</f>
        <v>Meziroční změny 2024 oproti 2023 - absolutně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50"/>
    </row>
    <row r="18" spans="1:16" x14ac:dyDescent="0.25">
      <c r="A18" s="9" t="s">
        <v>20</v>
      </c>
      <c r="B18" s="19">
        <f t="shared" ref="B18:O18" si="4">ROUND(B10-B6,0)</f>
        <v>-425</v>
      </c>
      <c r="C18" s="19">
        <f t="shared" si="4"/>
        <v>329</v>
      </c>
      <c r="D18" s="19">
        <f t="shared" si="4"/>
        <v>512</v>
      </c>
      <c r="E18" s="19">
        <f t="shared" si="4"/>
        <v>-101</v>
      </c>
      <c r="F18" s="19">
        <f t="shared" si="4"/>
        <v>-165</v>
      </c>
      <c r="G18" s="19">
        <f t="shared" si="4"/>
        <v>-1109</v>
      </c>
      <c r="H18" s="19">
        <f t="shared" si="4"/>
        <v>-313</v>
      </c>
      <c r="I18" s="19">
        <f t="shared" si="4"/>
        <v>-121</v>
      </c>
      <c r="J18" s="19">
        <f t="shared" si="4"/>
        <v>251</v>
      </c>
      <c r="K18" s="19">
        <f t="shared" si="4"/>
        <v>-105</v>
      </c>
      <c r="L18" s="19">
        <f t="shared" si="4"/>
        <v>35</v>
      </c>
      <c r="M18" s="19">
        <f t="shared" si="4"/>
        <v>0</v>
      </c>
      <c r="N18" s="19">
        <f t="shared" si="4"/>
        <v>-57</v>
      </c>
      <c r="O18" s="20">
        <f t="shared" si="4"/>
        <v>-260</v>
      </c>
      <c r="P18" s="11">
        <f t="shared" ref="P18:P20" si="5">AVERAGE(B18:O18)</f>
        <v>-109.21428571428571</v>
      </c>
    </row>
    <row r="19" spans="1:16" x14ac:dyDescent="0.25">
      <c r="A19" s="12" t="s">
        <v>15</v>
      </c>
      <c r="B19" s="22">
        <f t="shared" ref="B19:O19" si="6">ROUND(B11-B7,2)</f>
        <v>2.4</v>
      </c>
      <c r="C19" s="22">
        <f t="shared" si="6"/>
        <v>0</v>
      </c>
      <c r="D19" s="22">
        <f t="shared" si="6"/>
        <v>-4</v>
      </c>
      <c r="E19" s="22">
        <f t="shared" si="6"/>
        <v>0</v>
      </c>
      <c r="F19" s="22">
        <f t="shared" si="6"/>
        <v>0</v>
      </c>
      <c r="G19" s="22">
        <f t="shared" si="6"/>
        <v>7.16</v>
      </c>
      <c r="H19" s="22">
        <f t="shared" si="6"/>
        <v>1.47</v>
      </c>
      <c r="I19" s="22">
        <f t="shared" si="6"/>
        <v>1.01</v>
      </c>
      <c r="J19" s="22">
        <f t="shared" si="6"/>
        <v>-2.5099999999999998</v>
      </c>
      <c r="K19" s="22">
        <f t="shared" si="6"/>
        <v>0</v>
      </c>
      <c r="L19" s="22">
        <f t="shared" si="6"/>
        <v>0</v>
      </c>
      <c r="M19" s="22">
        <f t="shared" si="6"/>
        <v>0</v>
      </c>
      <c r="N19" s="22">
        <f t="shared" si="6"/>
        <v>0</v>
      </c>
      <c r="O19" s="23">
        <f t="shared" si="6"/>
        <v>2.17</v>
      </c>
      <c r="P19" s="21">
        <f t="shared" si="5"/>
        <v>0.55000000000000004</v>
      </c>
    </row>
    <row r="20" spans="1:16" ht="15.75" thickBot="1" x14ac:dyDescent="0.3">
      <c r="A20" s="14" t="s">
        <v>16</v>
      </c>
      <c r="B20" s="31">
        <f t="shared" ref="B20:O20" si="7">ROUND(B12-B8,0)</f>
        <v>-510</v>
      </c>
      <c r="C20" s="31">
        <f t="shared" si="7"/>
        <v>1365</v>
      </c>
      <c r="D20" s="31">
        <f t="shared" si="7"/>
        <v>197</v>
      </c>
      <c r="E20" s="31">
        <f t="shared" si="7"/>
        <v>-406</v>
      </c>
      <c r="F20" s="31">
        <f t="shared" si="7"/>
        <v>-700</v>
      </c>
      <c r="G20" s="31">
        <f t="shared" si="7"/>
        <v>-496</v>
      </c>
      <c r="H20" s="31">
        <f t="shared" si="7"/>
        <v>-529</v>
      </c>
      <c r="I20" s="31">
        <f t="shared" si="7"/>
        <v>0</v>
      </c>
      <c r="J20" s="31">
        <f t="shared" si="7"/>
        <v>-174</v>
      </c>
      <c r="K20" s="31">
        <f t="shared" si="7"/>
        <v>-443</v>
      </c>
      <c r="L20" s="31">
        <f t="shared" si="7"/>
        <v>152</v>
      </c>
      <c r="M20" s="31">
        <f t="shared" si="7"/>
        <v>0</v>
      </c>
      <c r="N20" s="31">
        <f t="shared" si="7"/>
        <v>-252</v>
      </c>
      <c r="O20" s="32">
        <f t="shared" si="7"/>
        <v>0</v>
      </c>
      <c r="P20" s="33">
        <f t="shared" si="5"/>
        <v>-128.28571428571428</v>
      </c>
    </row>
    <row r="21" spans="1:16" ht="19.5" thickBot="1" x14ac:dyDescent="0.3">
      <c r="A21" s="48" t="str">
        <f>'Tabulka a graf č. 5'!A21:P21</f>
        <v>Meziroční změny 2025 oproti 2024 - absolutně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50"/>
    </row>
    <row r="22" spans="1:16" x14ac:dyDescent="0.25">
      <c r="A22" s="9" t="s">
        <v>20</v>
      </c>
      <c r="B22" s="19">
        <f t="shared" ref="B22:O22" si="8">ROUND(B14-B10,0)</f>
        <v>245</v>
      </c>
      <c r="C22" s="19">
        <f t="shared" si="8"/>
        <v>-1851</v>
      </c>
      <c r="D22" s="19">
        <f t="shared" si="8"/>
        <v>433</v>
      </c>
      <c r="E22" s="19">
        <f t="shared" si="8"/>
        <v>-2071</v>
      </c>
      <c r="F22" s="19">
        <f t="shared" si="8"/>
        <v>-1847</v>
      </c>
      <c r="G22" s="19">
        <f t="shared" si="8"/>
        <v>-1759</v>
      </c>
      <c r="H22" s="19">
        <f t="shared" si="8"/>
        <v>441</v>
      </c>
      <c r="I22" s="19">
        <f t="shared" si="8"/>
        <v>300</v>
      </c>
      <c r="J22" s="19">
        <f t="shared" si="8"/>
        <v>459</v>
      </c>
      <c r="K22" s="19">
        <f t="shared" si="8"/>
        <v>304</v>
      </c>
      <c r="L22" s="19">
        <f t="shared" si="8"/>
        <v>380</v>
      </c>
      <c r="M22" s="19">
        <f t="shared" si="8"/>
        <v>149</v>
      </c>
      <c r="N22" s="19">
        <f t="shared" si="8"/>
        <v>284</v>
      </c>
      <c r="O22" s="20">
        <f t="shared" si="8"/>
        <v>303</v>
      </c>
      <c r="P22" s="11">
        <f t="shared" ref="P22:P24" si="9">AVERAGE(B22:O22)</f>
        <v>-302.14285714285717</v>
      </c>
    </row>
    <row r="23" spans="1:16" x14ac:dyDescent="0.25">
      <c r="A23" s="12" t="s">
        <v>15</v>
      </c>
      <c r="B23" s="22">
        <f t="shared" ref="B23:O23" si="10">ROUND(B15-B11,2)</f>
        <v>0.43</v>
      </c>
      <c r="C23" s="22">
        <f t="shared" si="10"/>
        <v>24.91</v>
      </c>
      <c r="D23" s="22">
        <f t="shared" si="10"/>
        <v>0</v>
      </c>
      <c r="E23" s="22">
        <f t="shared" si="10"/>
        <v>7.7</v>
      </c>
      <c r="F23" s="22">
        <f t="shared" si="10"/>
        <v>25.35</v>
      </c>
      <c r="G23" s="22">
        <f t="shared" si="10"/>
        <v>23.9</v>
      </c>
      <c r="H23" s="22">
        <f t="shared" si="10"/>
        <v>0</v>
      </c>
      <c r="I23" s="22">
        <f t="shared" si="10"/>
        <v>0</v>
      </c>
      <c r="J23" s="22">
        <f t="shared" si="10"/>
        <v>0</v>
      </c>
      <c r="K23" s="22">
        <f t="shared" si="10"/>
        <v>0</v>
      </c>
      <c r="L23" s="22">
        <f t="shared" si="10"/>
        <v>0</v>
      </c>
      <c r="M23" s="22">
        <f t="shared" si="10"/>
        <v>0</v>
      </c>
      <c r="N23" s="22">
        <f t="shared" si="10"/>
        <v>0</v>
      </c>
      <c r="O23" s="23">
        <f t="shared" si="10"/>
        <v>0</v>
      </c>
      <c r="P23" s="21">
        <f t="shared" si="9"/>
        <v>5.8778571428571427</v>
      </c>
    </row>
    <row r="24" spans="1:16" ht="15.75" thickBot="1" x14ac:dyDescent="0.3">
      <c r="A24" s="14" t="s">
        <v>16</v>
      </c>
      <c r="B24" s="31">
        <f t="shared" ref="B24:O24" si="11">ROUND(B16-B12,0)</f>
        <v>1251</v>
      </c>
      <c r="C24" s="31">
        <f t="shared" si="11"/>
        <v>1281</v>
      </c>
      <c r="D24" s="31">
        <f t="shared" si="11"/>
        <v>1820</v>
      </c>
      <c r="E24" s="31">
        <f t="shared" si="11"/>
        <v>-5551</v>
      </c>
      <c r="F24" s="31">
        <f t="shared" si="11"/>
        <v>1200</v>
      </c>
      <c r="G24" s="31">
        <f t="shared" si="11"/>
        <v>736</v>
      </c>
      <c r="H24" s="31">
        <f t="shared" si="11"/>
        <v>1859</v>
      </c>
      <c r="I24" s="31">
        <f t="shared" si="11"/>
        <v>1282</v>
      </c>
      <c r="J24" s="31">
        <f t="shared" si="11"/>
        <v>1942</v>
      </c>
      <c r="K24" s="31">
        <f t="shared" si="11"/>
        <v>1280</v>
      </c>
      <c r="L24" s="31">
        <f t="shared" si="11"/>
        <v>1627</v>
      </c>
      <c r="M24" s="31">
        <f t="shared" si="11"/>
        <v>711</v>
      </c>
      <c r="N24" s="31">
        <f t="shared" si="11"/>
        <v>1246</v>
      </c>
      <c r="O24" s="32">
        <f t="shared" si="11"/>
        <v>1300</v>
      </c>
      <c r="P24" s="33">
        <f t="shared" si="9"/>
        <v>856</v>
      </c>
    </row>
    <row r="25" spans="1:16" ht="19.5" thickBot="1" x14ac:dyDescent="0.3">
      <c r="A25" s="48" t="str">
        <f>'Tabulka a graf č. 5'!A25:P25</f>
        <v>Meziroční změny 2024 oproti 2023 - v %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50"/>
    </row>
    <row r="26" spans="1:16" x14ac:dyDescent="0.25">
      <c r="A26" s="9" t="s">
        <v>20</v>
      </c>
      <c r="B26" s="27">
        <f t="shared" ref="B26:O28" si="12">ROUND(100*(B10-B6)/B6,2)</f>
        <v>-6.66</v>
      </c>
      <c r="C26" s="27">
        <f t="shared" si="12"/>
        <v>5.63</v>
      </c>
      <c r="D26" s="27">
        <f t="shared" si="12"/>
        <v>8.73</v>
      </c>
      <c r="E26" s="27">
        <f t="shared" si="12"/>
        <v>-1.56</v>
      </c>
      <c r="F26" s="27">
        <f t="shared" si="12"/>
        <v>-2.63</v>
      </c>
      <c r="G26" s="27">
        <f t="shared" si="12"/>
        <v>-16.010000000000002</v>
      </c>
      <c r="H26" s="27">
        <f t="shared" si="12"/>
        <v>-4.8499999999999996</v>
      </c>
      <c r="I26" s="27">
        <f t="shared" si="12"/>
        <v>-1.98</v>
      </c>
      <c r="J26" s="27">
        <f t="shared" si="12"/>
        <v>4.25</v>
      </c>
      <c r="K26" s="27">
        <f t="shared" si="12"/>
        <v>-1.7</v>
      </c>
      <c r="L26" s="27">
        <f t="shared" si="12"/>
        <v>0.59</v>
      </c>
      <c r="M26" s="27">
        <f t="shared" si="12"/>
        <v>0</v>
      </c>
      <c r="N26" s="27">
        <f t="shared" si="12"/>
        <v>-0.99</v>
      </c>
      <c r="O26" s="28">
        <f t="shared" si="12"/>
        <v>-4.21</v>
      </c>
      <c r="P26" s="25">
        <f t="shared" ref="P26:P28" si="13">AVERAGE(B26:O26)</f>
        <v>-1.5278571428571428</v>
      </c>
    </row>
    <row r="27" spans="1:16" x14ac:dyDescent="0.25">
      <c r="A27" s="12" t="s">
        <v>15</v>
      </c>
      <c r="B27" s="22">
        <f t="shared" si="12"/>
        <v>5</v>
      </c>
      <c r="C27" s="22">
        <f t="shared" si="12"/>
        <v>0</v>
      </c>
      <c r="D27" s="22">
        <f t="shared" si="12"/>
        <v>-7.35</v>
      </c>
      <c r="E27" s="22">
        <f t="shared" si="12"/>
        <v>0</v>
      </c>
      <c r="F27" s="22">
        <f t="shared" si="12"/>
        <v>0</v>
      </c>
      <c r="G27" s="22">
        <f t="shared" si="12"/>
        <v>16.670000000000002</v>
      </c>
      <c r="H27" s="22">
        <f t="shared" si="12"/>
        <v>3</v>
      </c>
      <c r="I27" s="22">
        <f t="shared" si="12"/>
        <v>2.0099999999999998</v>
      </c>
      <c r="J27" s="22">
        <f t="shared" si="12"/>
        <v>-4.71</v>
      </c>
      <c r="K27" s="22">
        <f t="shared" si="12"/>
        <v>0</v>
      </c>
      <c r="L27" s="22">
        <f t="shared" si="12"/>
        <v>0</v>
      </c>
      <c r="M27" s="22">
        <f t="shared" si="12"/>
        <v>0</v>
      </c>
      <c r="N27" s="22">
        <f t="shared" si="12"/>
        <v>0</v>
      </c>
      <c r="O27" s="23">
        <f t="shared" si="12"/>
        <v>4.4000000000000004</v>
      </c>
      <c r="P27" s="21">
        <f t="shared" si="13"/>
        <v>1.3585714285714283</v>
      </c>
    </row>
    <row r="28" spans="1:16" ht="15.75" thickBot="1" x14ac:dyDescent="0.3">
      <c r="A28" s="14" t="s">
        <v>16</v>
      </c>
      <c r="B28" s="29">
        <f t="shared" si="12"/>
        <v>-2</v>
      </c>
      <c r="C28" s="29">
        <f t="shared" si="12"/>
        <v>5.63</v>
      </c>
      <c r="D28" s="29">
        <f t="shared" si="12"/>
        <v>0.74</v>
      </c>
      <c r="E28" s="29">
        <f t="shared" si="12"/>
        <v>-1.56</v>
      </c>
      <c r="F28" s="29">
        <f t="shared" si="12"/>
        <v>-2.64</v>
      </c>
      <c r="G28" s="29">
        <f t="shared" si="12"/>
        <v>-2</v>
      </c>
      <c r="H28" s="29">
        <f t="shared" si="12"/>
        <v>-2</v>
      </c>
      <c r="I28" s="29">
        <f t="shared" si="12"/>
        <v>0</v>
      </c>
      <c r="J28" s="29">
        <f t="shared" si="12"/>
        <v>-0.66</v>
      </c>
      <c r="K28" s="29">
        <f t="shared" si="12"/>
        <v>-1.7</v>
      </c>
      <c r="L28" s="29">
        <f t="shared" si="12"/>
        <v>0.6</v>
      </c>
      <c r="M28" s="29">
        <f t="shared" si="12"/>
        <v>0</v>
      </c>
      <c r="N28" s="29">
        <f t="shared" si="12"/>
        <v>-1</v>
      </c>
      <c r="O28" s="30">
        <f t="shared" si="12"/>
        <v>0</v>
      </c>
      <c r="P28" s="26">
        <f t="shared" si="13"/>
        <v>-0.47071428571428575</v>
      </c>
    </row>
    <row r="29" spans="1:16" ht="19.5" thickBot="1" x14ac:dyDescent="0.3">
      <c r="A29" s="48" t="str">
        <f>'Tabulka a graf č. 5'!A29:P29</f>
        <v>Meziroční změny 2025 oproti 2024 - v %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50"/>
    </row>
    <row r="30" spans="1:16" x14ac:dyDescent="0.25">
      <c r="A30" s="9" t="s">
        <v>20</v>
      </c>
      <c r="B30" s="27">
        <f t="shared" ref="B30:O32" si="14">ROUND(100*(B14-B10)/B10,2)</f>
        <v>4.1100000000000003</v>
      </c>
      <c r="C30" s="27">
        <f t="shared" si="14"/>
        <v>-30</v>
      </c>
      <c r="D30" s="27">
        <f t="shared" si="14"/>
        <v>6.79</v>
      </c>
      <c r="E30" s="27">
        <f t="shared" si="14"/>
        <v>-32.49</v>
      </c>
      <c r="F30" s="27">
        <f t="shared" si="14"/>
        <v>-30.24</v>
      </c>
      <c r="G30" s="27">
        <f t="shared" si="14"/>
        <v>-30.23</v>
      </c>
      <c r="H30" s="27">
        <f t="shared" si="14"/>
        <v>7.18</v>
      </c>
      <c r="I30" s="27">
        <f t="shared" si="14"/>
        <v>5</v>
      </c>
      <c r="J30" s="27">
        <f t="shared" si="14"/>
        <v>7.45</v>
      </c>
      <c r="K30" s="27">
        <f t="shared" si="14"/>
        <v>5.01</v>
      </c>
      <c r="L30" s="27">
        <f t="shared" si="14"/>
        <v>6.37</v>
      </c>
      <c r="M30" s="27">
        <f t="shared" si="14"/>
        <v>3</v>
      </c>
      <c r="N30" s="27">
        <f t="shared" si="14"/>
        <v>5</v>
      </c>
      <c r="O30" s="28">
        <f t="shared" si="14"/>
        <v>5.12</v>
      </c>
      <c r="P30" s="25">
        <f t="shared" ref="P30:P32" si="15">AVERAGE(B30:O30)</f>
        <v>-4.852142857142856</v>
      </c>
    </row>
    <row r="31" spans="1:16" x14ac:dyDescent="0.25">
      <c r="A31" s="12" t="s">
        <v>15</v>
      </c>
      <c r="B31" s="22">
        <f t="shared" si="14"/>
        <v>0.85</v>
      </c>
      <c r="C31" s="22">
        <f t="shared" si="14"/>
        <v>50</v>
      </c>
      <c r="D31" s="22">
        <f t="shared" si="14"/>
        <v>0</v>
      </c>
      <c r="E31" s="22">
        <f t="shared" si="14"/>
        <v>15.99</v>
      </c>
      <c r="F31" s="22">
        <f t="shared" si="14"/>
        <v>50</v>
      </c>
      <c r="G31" s="22">
        <f t="shared" si="14"/>
        <v>47.68</v>
      </c>
      <c r="H31" s="22">
        <f t="shared" si="14"/>
        <v>0</v>
      </c>
      <c r="I31" s="22">
        <f t="shared" si="14"/>
        <v>0</v>
      </c>
      <c r="J31" s="22">
        <f t="shared" si="14"/>
        <v>0</v>
      </c>
      <c r="K31" s="22">
        <f t="shared" si="14"/>
        <v>0</v>
      </c>
      <c r="L31" s="22">
        <f t="shared" si="14"/>
        <v>0</v>
      </c>
      <c r="M31" s="22">
        <f t="shared" si="14"/>
        <v>0</v>
      </c>
      <c r="N31" s="22">
        <f t="shared" si="14"/>
        <v>0</v>
      </c>
      <c r="O31" s="23">
        <f t="shared" si="14"/>
        <v>0</v>
      </c>
      <c r="P31" s="21">
        <f t="shared" si="15"/>
        <v>11.751428571428573</v>
      </c>
    </row>
    <row r="32" spans="1:16" ht="15.75" thickBot="1" x14ac:dyDescent="0.3">
      <c r="A32" s="14" t="s">
        <v>16</v>
      </c>
      <c r="B32" s="29">
        <f t="shared" si="14"/>
        <v>5</v>
      </c>
      <c r="C32" s="29">
        <f t="shared" si="14"/>
        <v>5</v>
      </c>
      <c r="D32" s="29">
        <f t="shared" si="14"/>
        <v>6.79</v>
      </c>
      <c r="E32" s="29">
        <f t="shared" si="14"/>
        <v>-21.7</v>
      </c>
      <c r="F32" s="29">
        <f t="shared" si="14"/>
        <v>4.6500000000000004</v>
      </c>
      <c r="G32" s="29">
        <f t="shared" si="14"/>
        <v>3.03</v>
      </c>
      <c r="H32" s="29">
        <f t="shared" si="14"/>
        <v>7.17</v>
      </c>
      <c r="I32" s="29">
        <f t="shared" si="14"/>
        <v>5</v>
      </c>
      <c r="J32" s="29">
        <f t="shared" si="14"/>
        <v>7.46</v>
      </c>
      <c r="K32" s="29">
        <f t="shared" si="14"/>
        <v>5</v>
      </c>
      <c r="L32" s="29">
        <f t="shared" si="14"/>
        <v>6.36</v>
      </c>
      <c r="M32" s="29">
        <f t="shared" si="14"/>
        <v>3</v>
      </c>
      <c r="N32" s="29">
        <f t="shared" si="14"/>
        <v>5</v>
      </c>
      <c r="O32" s="30">
        <f t="shared" si="14"/>
        <v>5.12</v>
      </c>
      <c r="P32" s="26">
        <f t="shared" si="15"/>
        <v>3.3485714285714283</v>
      </c>
    </row>
  </sheetData>
  <mergeCells count="9">
    <mergeCell ref="A21:P21"/>
    <mergeCell ref="A25:P25"/>
    <mergeCell ref="A29:P29"/>
    <mergeCell ref="B1:P1"/>
    <mergeCell ref="B2:O2"/>
    <mergeCell ref="A5:P5"/>
    <mergeCell ref="A9:P9"/>
    <mergeCell ref="A13:P13"/>
    <mergeCell ref="A17:P17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6" orientation="portrait" r:id="rId1"/>
  <headerFooter>
    <oddHeader>&amp;LČ.j.: MSMT-21301/2025-1&amp;RPříloha č. 12
&amp;A</oddHeader>
  </headerFooter>
  <ignoredErrors>
    <ignoredError sqref="B23 B19:O19 C23:O23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  <pageSetUpPr fitToPage="1"/>
  </sheetPr>
  <dimension ref="A1:P32"/>
  <sheetViews>
    <sheetView topLeftCell="A14" zoomScaleNormal="100" workbookViewId="0">
      <selection activeCell="N28" sqref="N28"/>
    </sheetView>
  </sheetViews>
  <sheetFormatPr defaultColWidth="9.140625" defaultRowHeight="15" x14ac:dyDescent="0.25"/>
  <cols>
    <col min="1" max="1" width="15.140625" bestFit="1" customWidth="1"/>
    <col min="2" max="15" width="7.7109375" customWidth="1"/>
    <col min="16" max="16" width="7.7109375" style="2" customWidth="1"/>
  </cols>
  <sheetData>
    <row r="1" spans="1:16" ht="18.75" x14ac:dyDescent="0.3">
      <c r="B1" s="51" t="str">
        <f>'Tabulka a graf č. 5'!B1:P1</f>
        <v>Krajské normativy školní jídelny v základní škole v letech 2023 - 2025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15.75" x14ac:dyDescent="0.25">
      <c r="A2" s="8"/>
      <c r="B2" s="52" t="s">
        <v>23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8"/>
    </row>
    <row r="3" spans="1:16" ht="16.5" thickBot="1" x14ac:dyDescent="0.3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1"/>
    </row>
    <row r="4" spans="1:16" s="3" customFormat="1" ht="81" customHeight="1" thickBot="1" x14ac:dyDescent="0.3">
      <c r="A4" s="16"/>
      <c r="B4" s="17" t="s">
        <v>0</v>
      </c>
      <c r="C4" s="17" t="s">
        <v>1</v>
      </c>
      <c r="D4" s="17" t="s">
        <v>2</v>
      </c>
      <c r="E4" s="17" t="s">
        <v>3</v>
      </c>
      <c r="F4" s="17" t="s">
        <v>4</v>
      </c>
      <c r="G4" s="17" t="s">
        <v>5</v>
      </c>
      <c r="H4" s="17" t="s">
        <v>6</v>
      </c>
      <c r="I4" s="17" t="s">
        <v>35</v>
      </c>
      <c r="J4" s="17" t="s">
        <v>7</v>
      </c>
      <c r="K4" s="17" t="s">
        <v>8</v>
      </c>
      <c r="L4" s="17" t="s">
        <v>9</v>
      </c>
      <c r="M4" s="17" t="s">
        <v>10</v>
      </c>
      <c r="N4" s="17" t="s">
        <v>11</v>
      </c>
      <c r="O4" s="17" t="s">
        <v>12</v>
      </c>
      <c r="P4" s="18" t="s">
        <v>17</v>
      </c>
    </row>
    <row r="5" spans="1:16" ht="19.5" thickBot="1" x14ac:dyDescent="0.3">
      <c r="A5" s="53">
        <f>'Tabulka a graf č. 5'!A5:P5</f>
        <v>2023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5"/>
    </row>
    <row r="6" spans="1:16" x14ac:dyDescent="0.25">
      <c r="A6" s="9" t="s">
        <v>20</v>
      </c>
      <c r="B6" s="36">
        <f>ROUND(12*B8/B7,0)</f>
        <v>5797</v>
      </c>
      <c r="C6" s="36">
        <f>ROUND(12*C8/C7,0)</f>
        <v>5332</v>
      </c>
      <c r="D6" s="36">
        <f t="shared" ref="D6:O6" si="0">ROUND(12*D8/D7,0)</f>
        <v>5224</v>
      </c>
      <c r="E6" s="36">
        <f t="shared" si="0"/>
        <v>5894</v>
      </c>
      <c r="F6" s="36">
        <f t="shared" si="0"/>
        <v>5744</v>
      </c>
      <c r="G6" s="36">
        <f t="shared" si="0"/>
        <v>6076</v>
      </c>
      <c r="H6" s="36">
        <f t="shared" si="0"/>
        <v>5889</v>
      </c>
      <c r="I6" s="36">
        <f t="shared" si="0"/>
        <v>5515</v>
      </c>
      <c r="J6" s="36">
        <f t="shared" si="0"/>
        <v>5408</v>
      </c>
      <c r="K6" s="36">
        <f t="shared" si="0"/>
        <v>5590</v>
      </c>
      <c r="L6" s="36">
        <f t="shared" si="0"/>
        <v>5484</v>
      </c>
      <c r="M6" s="36">
        <f t="shared" si="0"/>
        <v>4548</v>
      </c>
      <c r="N6" s="36">
        <f t="shared" si="0"/>
        <v>5242</v>
      </c>
      <c r="O6" s="36">
        <f t="shared" si="0"/>
        <v>5616</v>
      </c>
      <c r="P6" s="11">
        <f>SUMIF(B6:O6,"&gt;0")/COUNTIF(B6:O6,"&gt;0")</f>
        <v>5525.6428571428569</v>
      </c>
    </row>
    <row r="7" spans="1:16" x14ac:dyDescent="0.25">
      <c r="A7" s="12" t="s">
        <v>15</v>
      </c>
      <c r="B7" s="42">
        <v>52.83</v>
      </c>
      <c r="C7" s="42">
        <v>54.586776423304684</v>
      </c>
      <c r="D7" s="42">
        <v>61.115000000000002</v>
      </c>
      <c r="E7" s="42">
        <v>52.91</v>
      </c>
      <c r="F7" s="42">
        <v>55.360914070355086</v>
      </c>
      <c r="G7" s="43">
        <v>48.981356000000005</v>
      </c>
      <c r="H7" s="42">
        <v>53.918132351762189</v>
      </c>
      <c r="I7" s="42">
        <v>55.8</v>
      </c>
      <c r="J7" s="42">
        <v>58.145568048093949</v>
      </c>
      <c r="K7" s="42">
        <v>55.896000000000001</v>
      </c>
      <c r="L7" s="42">
        <v>55.63</v>
      </c>
      <c r="M7" s="42">
        <v>62.56</v>
      </c>
      <c r="N7" s="42">
        <v>57.608216888648876</v>
      </c>
      <c r="O7" s="44">
        <v>54.274515628346116</v>
      </c>
      <c r="P7" s="13">
        <f>SUMIF(B7:O7,"&gt;0")/COUNTIF(B7:O7,"&gt;0")</f>
        <v>55.686891386465057</v>
      </c>
    </row>
    <row r="8" spans="1:16" ht="15.75" thickBot="1" x14ac:dyDescent="0.3">
      <c r="A8" s="14" t="s">
        <v>16</v>
      </c>
      <c r="B8" s="45">
        <v>25520</v>
      </c>
      <c r="C8" s="45">
        <v>24254</v>
      </c>
      <c r="D8" s="45">
        <v>26603</v>
      </c>
      <c r="E8" s="45">
        <v>25986</v>
      </c>
      <c r="F8" s="45">
        <v>26500</v>
      </c>
      <c r="G8" s="45">
        <v>24800</v>
      </c>
      <c r="H8" s="45">
        <v>26460</v>
      </c>
      <c r="I8" s="45">
        <v>25646</v>
      </c>
      <c r="J8" s="45">
        <v>26204</v>
      </c>
      <c r="K8" s="45">
        <v>26039</v>
      </c>
      <c r="L8" s="46">
        <v>25422</v>
      </c>
      <c r="M8" s="45">
        <v>23708</v>
      </c>
      <c r="N8" s="45">
        <v>25164</v>
      </c>
      <c r="O8" s="47">
        <v>25400</v>
      </c>
      <c r="P8" s="15">
        <f>SUMIF(B8:O8,"&gt;0")/COUNTIF(B8:O8,"&gt;0")</f>
        <v>25550.428571428572</v>
      </c>
    </row>
    <row r="9" spans="1:16" ht="19.5" thickBot="1" x14ac:dyDescent="0.3">
      <c r="A9" s="53">
        <f>'Tabulka a graf č. 5'!A9:P9</f>
        <v>2024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5"/>
    </row>
    <row r="10" spans="1:16" x14ac:dyDescent="0.25">
      <c r="A10" s="9" t="s">
        <v>20</v>
      </c>
      <c r="B10" s="36">
        <f>ROUND(12*B12/B11,0)</f>
        <v>5410</v>
      </c>
      <c r="C10" s="36">
        <f>ROUND(12*C12/C11,0)</f>
        <v>5632</v>
      </c>
      <c r="D10" s="36">
        <f t="shared" ref="D10:O10" si="1">ROUND(12*D12/D11,0)</f>
        <v>5631</v>
      </c>
      <c r="E10" s="36">
        <f t="shared" si="1"/>
        <v>5802</v>
      </c>
      <c r="F10" s="36">
        <f t="shared" si="1"/>
        <v>5592</v>
      </c>
      <c r="G10" s="36">
        <f t="shared" si="1"/>
        <v>5202</v>
      </c>
      <c r="H10" s="36">
        <f t="shared" si="1"/>
        <v>5603</v>
      </c>
      <c r="I10" s="36">
        <f t="shared" si="1"/>
        <v>5408</v>
      </c>
      <c r="J10" s="36">
        <f t="shared" si="1"/>
        <v>5637</v>
      </c>
      <c r="K10" s="36">
        <f t="shared" si="1"/>
        <v>5495</v>
      </c>
      <c r="L10" s="36">
        <f t="shared" si="1"/>
        <v>5517</v>
      </c>
      <c r="M10" s="36">
        <f t="shared" si="1"/>
        <v>4548</v>
      </c>
      <c r="N10" s="36">
        <f t="shared" si="1"/>
        <v>5189</v>
      </c>
      <c r="O10" s="36">
        <f t="shared" si="1"/>
        <v>5379</v>
      </c>
      <c r="P10" s="11">
        <f>SUMIF(B10:O10,"&gt;0")/COUNTIF(B10:O10,"&gt;0")</f>
        <v>5431.7857142857147</v>
      </c>
    </row>
    <row r="11" spans="1:16" x14ac:dyDescent="0.25">
      <c r="A11" s="12" t="s">
        <v>15</v>
      </c>
      <c r="B11" s="42">
        <v>55.47</v>
      </c>
      <c r="C11" s="42">
        <v>54.586776423304684</v>
      </c>
      <c r="D11" s="42">
        <v>57.115000000000002</v>
      </c>
      <c r="E11" s="42">
        <v>52.91</v>
      </c>
      <c r="F11" s="42">
        <v>55.360914070355086</v>
      </c>
      <c r="G11" s="43">
        <v>56.0625</v>
      </c>
      <c r="H11" s="42">
        <v>55.535676322315055</v>
      </c>
      <c r="I11" s="42">
        <v>56.91</v>
      </c>
      <c r="J11" s="42">
        <v>55.41216246696677</v>
      </c>
      <c r="K11" s="42">
        <v>55.896000000000001</v>
      </c>
      <c r="L11" s="42">
        <v>55.63</v>
      </c>
      <c r="M11" s="42">
        <v>62.56</v>
      </c>
      <c r="N11" s="42">
        <v>57.608216888648876</v>
      </c>
      <c r="O11" s="44">
        <v>56.660208622998688</v>
      </c>
      <c r="P11" s="13">
        <f>SUMIF(B11:O11,"&gt;0")/COUNTIF(B11:O11,"&gt;0")</f>
        <v>56.265532485327796</v>
      </c>
    </row>
    <row r="12" spans="1:16" ht="15.75" thickBot="1" x14ac:dyDescent="0.3">
      <c r="A12" s="14" t="s">
        <v>16</v>
      </c>
      <c r="B12" s="45">
        <v>25010</v>
      </c>
      <c r="C12" s="45">
        <v>25619</v>
      </c>
      <c r="D12" s="45">
        <v>26800</v>
      </c>
      <c r="E12" s="45">
        <v>25580</v>
      </c>
      <c r="F12" s="45">
        <v>25800</v>
      </c>
      <c r="G12" s="45">
        <v>24304</v>
      </c>
      <c r="H12" s="45">
        <v>25931</v>
      </c>
      <c r="I12" s="45">
        <v>25646</v>
      </c>
      <c r="J12" s="45">
        <v>26030</v>
      </c>
      <c r="K12" s="45">
        <v>25596</v>
      </c>
      <c r="L12" s="46">
        <v>25574</v>
      </c>
      <c r="M12" s="45">
        <v>23708</v>
      </c>
      <c r="N12" s="45">
        <v>24912</v>
      </c>
      <c r="O12" s="47">
        <v>25400</v>
      </c>
      <c r="P12" s="15">
        <f>SUMIF(B12:O12,"&gt;0")/COUNTIF(B12:O12,"&gt;0")</f>
        <v>25422.142857142859</v>
      </c>
    </row>
    <row r="13" spans="1:16" ht="19.5" thickBot="1" x14ac:dyDescent="0.3">
      <c r="A13" s="53">
        <f>'Tabulka a graf č. 5'!A13:P13</f>
        <v>2025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5"/>
    </row>
    <row r="14" spans="1:16" x14ac:dyDescent="0.25">
      <c r="A14" s="9" t="s">
        <v>20</v>
      </c>
      <c r="B14" s="36">
        <f>ROUND(12*B16/B15,0)</f>
        <v>5633</v>
      </c>
      <c r="C14" s="36">
        <f t="shared" ref="C14:O14" si="2">ROUND(12*C16/C15,0)</f>
        <v>3942</v>
      </c>
      <c r="D14" s="36">
        <f t="shared" si="2"/>
        <v>6013</v>
      </c>
      <c r="E14" s="36">
        <f t="shared" si="2"/>
        <v>3965</v>
      </c>
      <c r="F14" s="36">
        <f t="shared" si="2"/>
        <v>3902</v>
      </c>
      <c r="G14" s="36">
        <f t="shared" si="2"/>
        <v>3666</v>
      </c>
      <c r="H14" s="36">
        <f t="shared" si="2"/>
        <v>6005</v>
      </c>
      <c r="I14" s="36">
        <f t="shared" si="2"/>
        <v>5678</v>
      </c>
      <c r="J14" s="36">
        <f t="shared" si="2"/>
        <v>6058</v>
      </c>
      <c r="K14" s="36">
        <f t="shared" si="2"/>
        <v>5770</v>
      </c>
      <c r="L14" s="36">
        <f t="shared" si="2"/>
        <v>5868</v>
      </c>
      <c r="M14" s="36">
        <f t="shared" si="2"/>
        <v>4684</v>
      </c>
      <c r="N14" s="36">
        <f t="shared" si="2"/>
        <v>5449</v>
      </c>
      <c r="O14" s="36">
        <f t="shared" si="2"/>
        <v>5655</v>
      </c>
      <c r="P14" s="37">
        <f t="shared" ref="P14:P16" si="3">SUMIF(B14:O14,"&gt;0")/COUNTIF(B14:O14,"&gt;0")</f>
        <v>5163.4285714285716</v>
      </c>
    </row>
    <row r="15" spans="1:16" x14ac:dyDescent="0.25">
      <c r="A15" s="12" t="s">
        <v>15</v>
      </c>
      <c r="B15" s="40">
        <v>55.94</v>
      </c>
      <c r="C15" s="40">
        <v>81.880164634957026</v>
      </c>
      <c r="D15" s="40">
        <v>57.115000000000002</v>
      </c>
      <c r="E15" s="40">
        <v>60.61</v>
      </c>
      <c r="F15" s="40">
        <v>83.040999999999997</v>
      </c>
      <c r="G15" s="41">
        <v>81.962500000000006</v>
      </c>
      <c r="H15" s="40">
        <v>55.535676322315055</v>
      </c>
      <c r="I15" s="41">
        <v>56.91</v>
      </c>
      <c r="J15" s="40">
        <v>55.41216246696677</v>
      </c>
      <c r="K15" s="41">
        <v>55.896000000000001</v>
      </c>
      <c r="L15" s="41">
        <v>55.63</v>
      </c>
      <c r="M15" s="40">
        <v>62.56</v>
      </c>
      <c r="N15" s="40">
        <v>57.608216888648876</v>
      </c>
      <c r="O15" s="40">
        <v>56.660208622998688</v>
      </c>
      <c r="P15" s="13">
        <f t="shared" si="3"/>
        <v>62.62578063827759</v>
      </c>
    </row>
    <row r="16" spans="1:16" ht="15.75" thickBot="1" x14ac:dyDescent="0.3">
      <c r="A16" s="14" t="s">
        <v>16</v>
      </c>
      <c r="B16" s="38">
        <v>26261</v>
      </c>
      <c r="C16" s="38">
        <v>26900</v>
      </c>
      <c r="D16" s="38">
        <v>28620</v>
      </c>
      <c r="E16" s="38">
        <v>20029</v>
      </c>
      <c r="F16" s="38">
        <v>27000</v>
      </c>
      <c r="G16" s="38">
        <v>25040</v>
      </c>
      <c r="H16" s="38">
        <v>27790</v>
      </c>
      <c r="I16" s="38">
        <v>26928</v>
      </c>
      <c r="J16" s="38">
        <v>27972</v>
      </c>
      <c r="K16" s="38">
        <v>26876</v>
      </c>
      <c r="L16" s="39">
        <v>27201</v>
      </c>
      <c r="M16" s="38">
        <v>24419</v>
      </c>
      <c r="N16" s="38">
        <v>26158</v>
      </c>
      <c r="O16" s="38">
        <v>26700</v>
      </c>
      <c r="P16" s="15">
        <f t="shared" si="3"/>
        <v>26278.142857142859</v>
      </c>
    </row>
    <row r="17" spans="1:16" ht="19.5" thickBot="1" x14ac:dyDescent="0.3">
      <c r="A17" s="48" t="str">
        <f>'Tabulka a graf č. 5'!A17:P17</f>
        <v>Meziroční změny 2024 oproti 2023 - absolutně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50"/>
    </row>
    <row r="18" spans="1:16" x14ac:dyDescent="0.25">
      <c r="A18" s="9" t="s">
        <v>20</v>
      </c>
      <c r="B18" s="19">
        <f t="shared" ref="B18:O18" si="4">ROUND(B10-B6,0)</f>
        <v>-387</v>
      </c>
      <c r="C18" s="19">
        <f t="shared" si="4"/>
        <v>300</v>
      </c>
      <c r="D18" s="19">
        <f t="shared" si="4"/>
        <v>407</v>
      </c>
      <c r="E18" s="19">
        <f t="shared" si="4"/>
        <v>-92</v>
      </c>
      <c r="F18" s="19">
        <f t="shared" si="4"/>
        <v>-152</v>
      </c>
      <c r="G18" s="19">
        <f t="shared" si="4"/>
        <v>-874</v>
      </c>
      <c r="H18" s="19">
        <f t="shared" si="4"/>
        <v>-286</v>
      </c>
      <c r="I18" s="19">
        <f t="shared" si="4"/>
        <v>-107</v>
      </c>
      <c r="J18" s="19">
        <f t="shared" si="4"/>
        <v>229</v>
      </c>
      <c r="K18" s="19">
        <f t="shared" si="4"/>
        <v>-95</v>
      </c>
      <c r="L18" s="19">
        <f t="shared" si="4"/>
        <v>33</v>
      </c>
      <c r="M18" s="19">
        <f t="shared" si="4"/>
        <v>0</v>
      </c>
      <c r="N18" s="19">
        <f t="shared" si="4"/>
        <v>-53</v>
      </c>
      <c r="O18" s="20">
        <f t="shared" si="4"/>
        <v>-237</v>
      </c>
      <c r="P18" s="11">
        <f t="shared" ref="P18:P20" si="5">AVERAGE(B18:O18)</f>
        <v>-93.857142857142861</v>
      </c>
    </row>
    <row r="19" spans="1:16" x14ac:dyDescent="0.25">
      <c r="A19" s="12" t="s">
        <v>15</v>
      </c>
      <c r="B19" s="22">
        <f t="shared" ref="B19:O19" si="6">ROUND(B11-B7,2)</f>
        <v>2.64</v>
      </c>
      <c r="C19" s="22">
        <f t="shared" si="6"/>
        <v>0</v>
      </c>
      <c r="D19" s="22">
        <f t="shared" si="6"/>
        <v>-4</v>
      </c>
      <c r="E19" s="22">
        <f t="shared" si="6"/>
        <v>0</v>
      </c>
      <c r="F19" s="22">
        <f t="shared" si="6"/>
        <v>0</v>
      </c>
      <c r="G19" s="22">
        <f t="shared" si="6"/>
        <v>7.08</v>
      </c>
      <c r="H19" s="22">
        <f t="shared" si="6"/>
        <v>1.62</v>
      </c>
      <c r="I19" s="22">
        <f t="shared" si="6"/>
        <v>1.1100000000000001</v>
      </c>
      <c r="J19" s="22">
        <f t="shared" si="6"/>
        <v>-2.73</v>
      </c>
      <c r="K19" s="22">
        <f t="shared" si="6"/>
        <v>0</v>
      </c>
      <c r="L19" s="22">
        <f t="shared" si="6"/>
        <v>0</v>
      </c>
      <c r="M19" s="22">
        <f t="shared" si="6"/>
        <v>0</v>
      </c>
      <c r="N19" s="22">
        <f t="shared" si="6"/>
        <v>0</v>
      </c>
      <c r="O19" s="23">
        <f t="shared" si="6"/>
        <v>2.39</v>
      </c>
      <c r="P19" s="21">
        <f t="shared" si="5"/>
        <v>0.5792857142857144</v>
      </c>
    </row>
    <row r="20" spans="1:16" ht="15.75" thickBot="1" x14ac:dyDescent="0.3">
      <c r="A20" s="14" t="s">
        <v>16</v>
      </c>
      <c r="B20" s="31">
        <f t="shared" ref="B20:O20" si="7">ROUND(B12-B8,0)</f>
        <v>-510</v>
      </c>
      <c r="C20" s="31">
        <f t="shared" si="7"/>
        <v>1365</v>
      </c>
      <c r="D20" s="31">
        <f t="shared" si="7"/>
        <v>197</v>
      </c>
      <c r="E20" s="31">
        <f t="shared" si="7"/>
        <v>-406</v>
      </c>
      <c r="F20" s="31">
        <f t="shared" si="7"/>
        <v>-700</v>
      </c>
      <c r="G20" s="31">
        <f t="shared" si="7"/>
        <v>-496</v>
      </c>
      <c r="H20" s="31">
        <f t="shared" si="7"/>
        <v>-529</v>
      </c>
      <c r="I20" s="31">
        <f t="shared" si="7"/>
        <v>0</v>
      </c>
      <c r="J20" s="31">
        <f t="shared" si="7"/>
        <v>-174</v>
      </c>
      <c r="K20" s="31">
        <f t="shared" si="7"/>
        <v>-443</v>
      </c>
      <c r="L20" s="31">
        <f t="shared" si="7"/>
        <v>152</v>
      </c>
      <c r="M20" s="31">
        <f t="shared" si="7"/>
        <v>0</v>
      </c>
      <c r="N20" s="31">
        <f t="shared" si="7"/>
        <v>-252</v>
      </c>
      <c r="O20" s="32">
        <f t="shared" si="7"/>
        <v>0</v>
      </c>
      <c r="P20" s="33">
        <f t="shared" si="5"/>
        <v>-128.28571428571428</v>
      </c>
    </row>
    <row r="21" spans="1:16" ht="19.5" thickBot="1" x14ac:dyDescent="0.3">
      <c r="A21" s="48" t="str">
        <f>'Tabulka a graf č. 5'!A21:P21</f>
        <v>Meziroční změny 2025 oproti 2024 - absolutně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50"/>
    </row>
    <row r="22" spans="1:16" x14ac:dyDescent="0.25">
      <c r="A22" s="9" t="s">
        <v>20</v>
      </c>
      <c r="B22" s="19">
        <f t="shared" ref="B22:O22" si="8">ROUND(B14-B10,0)</f>
        <v>223</v>
      </c>
      <c r="C22" s="19">
        <f t="shared" si="8"/>
        <v>-1690</v>
      </c>
      <c r="D22" s="19">
        <f t="shared" si="8"/>
        <v>382</v>
      </c>
      <c r="E22" s="19">
        <f t="shared" si="8"/>
        <v>-1837</v>
      </c>
      <c r="F22" s="19">
        <f t="shared" si="8"/>
        <v>-1690</v>
      </c>
      <c r="G22" s="19">
        <f t="shared" si="8"/>
        <v>-1536</v>
      </c>
      <c r="H22" s="19">
        <f t="shared" si="8"/>
        <v>402</v>
      </c>
      <c r="I22" s="19">
        <f t="shared" si="8"/>
        <v>270</v>
      </c>
      <c r="J22" s="19">
        <f t="shared" si="8"/>
        <v>421</v>
      </c>
      <c r="K22" s="19">
        <f t="shared" si="8"/>
        <v>275</v>
      </c>
      <c r="L22" s="19">
        <f t="shared" si="8"/>
        <v>351</v>
      </c>
      <c r="M22" s="19">
        <f t="shared" si="8"/>
        <v>136</v>
      </c>
      <c r="N22" s="19">
        <f t="shared" si="8"/>
        <v>260</v>
      </c>
      <c r="O22" s="20">
        <f t="shared" si="8"/>
        <v>276</v>
      </c>
      <c r="P22" s="11">
        <f t="shared" ref="P22:P24" si="9">AVERAGE(B22:O22)</f>
        <v>-268.35714285714283</v>
      </c>
    </row>
    <row r="23" spans="1:16" x14ac:dyDescent="0.25">
      <c r="A23" s="12" t="s">
        <v>15</v>
      </c>
      <c r="B23" s="22">
        <f t="shared" ref="B23:O23" si="10">ROUND(B15-B11,2)</f>
        <v>0.47</v>
      </c>
      <c r="C23" s="22">
        <f t="shared" si="10"/>
        <v>27.29</v>
      </c>
      <c r="D23" s="22">
        <f t="shared" si="10"/>
        <v>0</v>
      </c>
      <c r="E23" s="22">
        <f t="shared" si="10"/>
        <v>7.7</v>
      </c>
      <c r="F23" s="22">
        <f t="shared" si="10"/>
        <v>27.68</v>
      </c>
      <c r="G23" s="22">
        <f t="shared" si="10"/>
        <v>25.9</v>
      </c>
      <c r="H23" s="22">
        <f t="shared" si="10"/>
        <v>0</v>
      </c>
      <c r="I23" s="22">
        <f t="shared" si="10"/>
        <v>0</v>
      </c>
      <c r="J23" s="22">
        <f t="shared" si="10"/>
        <v>0</v>
      </c>
      <c r="K23" s="22">
        <f t="shared" si="10"/>
        <v>0</v>
      </c>
      <c r="L23" s="22">
        <f t="shared" si="10"/>
        <v>0</v>
      </c>
      <c r="M23" s="22">
        <f t="shared" si="10"/>
        <v>0</v>
      </c>
      <c r="N23" s="22">
        <f t="shared" si="10"/>
        <v>0</v>
      </c>
      <c r="O23" s="23">
        <f t="shared" si="10"/>
        <v>0</v>
      </c>
      <c r="P23" s="21">
        <f t="shared" si="9"/>
        <v>6.3599999999999994</v>
      </c>
    </row>
    <row r="24" spans="1:16" ht="15.75" thickBot="1" x14ac:dyDescent="0.3">
      <c r="A24" s="14" t="s">
        <v>16</v>
      </c>
      <c r="B24" s="31">
        <f t="shared" ref="B24:O24" si="11">ROUND(B16-B12,0)</f>
        <v>1251</v>
      </c>
      <c r="C24" s="31">
        <f t="shared" si="11"/>
        <v>1281</v>
      </c>
      <c r="D24" s="31">
        <f t="shared" si="11"/>
        <v>1820</v>
      </c>
      <c r="E24" s="31">
        <f t="shared" si="11"/>
        <v>-5551</v>
      </c>
      <c r="F24" s="31">
        <f t="shared" si="11"/>
        <v>1200</v>
      </c>
      <c r="G24" s="31">
        <f t="shared" si="11"/>
        <v>736</v>
      </c>
      <c r="H24" s="31">
        <f t="shared" si="11"/>
        <v>1859</v>
      </c>
      <c r="I24" s="31">
        <f t="shared" si="11"/>
        <v>1282</v>
      </c>
      <c r="J24" s="31">
        <f t="shared" si="11"/>
        <v>1942</v>
      </c>
      <c r="K24" s="31">
        <f t="shared" si="11"/>
        <v>1280</v>
      </c>
      <c r="L24" s="31">
        <f t="shared" si="11"/>
        <v>1627</v>
      </c>
      <c r="M24" s="31">
        <f t="shared" si="11"/>
        <v>711</v>
      </c>
      <c r="N24" s="31">
        <f t="shared" si="11"/>
        <v>1246</v>
      </c>
      <c r="O24" s="32">
        <f t="shared" si="11"/>
        <v>1300</v>
      </c>
      <c r="P24" s="33">
        <f t="shared" si="9"/>
        <v>856</v>
      </c>
    </row>
    <row r="25" spans="1:16" ht="19.5" thickBot="1" x14ac:dyDescent="0.3">
      <c r="A25" s="48" t="str">
        <f>'Tabulka a graf č. 5'!A25:P25</f>
        <v>Meziroční změny 2024 oproti 2023 - v %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50"/>
    </row>
    <row r="26" spans="1:16" x14ac:dyDescent="0.25">
      <c r="A26" s="9" t="s">
        <v>20</v>
      </c>
      <c r="B26" s="27">
        <f t="shared" ref="B26:O28" si="12">ROUND(100*(B10-B6)/B6,2)</f>
        <v>-6.68</v>
      </c>
      <c r="C26" s="27">
        <f t="shared" si="12"/>
        <v>5.63</v>
      </c>
      <c r="D26" s="27">
        <f t="shared" si="12"/>
        <v>7.79</v>
      </c>
      <c r="E26" s="27">
        <f t="shared" si="12"/>
        <v>-1.56</v>
      </c>
      <c r="F26" s="27">
        <f t="shared" si="12"/>
        <v>-2.65</v>
      </c>
      <c r="G26" s="27">
        <f t="shared" si="12"/>
        <v>-14.38</v>
      </c>
      <c r="H26" s="27">
        <f t="shared" si="12"/>
        <v>-4.8600000000000003</v>
      </c>
      <c r="I26" s="27">
        <f t="shared" si="12"/>
        <v>-1.94</v>
      </c>
      <c r="J26" s="27">
        <f t="shared" si="12"/>
        <v>4.2300000000000004</v>
      </c>
      <c r="K26" s="27">
        <f t="shared" si="12"/>
        <v>-1.7</v>
      </c>
      <c r="L26" s="27">
        <f t="shared" si="12"/>
        <v>0.6</v>
      </c>
      <c r="M26" s="27">
        <f t="shared" si="12"/>
        <v>0</v>
      </c>
      <c r="N26" s="27">
        <f t="shared" si="12"/>
        <v>-1.01</v>
      </c>
      <c r="O26" s="28">
        <f t="shared" si="12"/>
        <v>-4.22</v>
      </c>
      <c r="P26" s="25">
        <f t="shared" ref="P26:P28" si="13">AVERAGE(B26:O26)</f>
        <v>-1.4821428571428572</v>
      </c>
    </row>
    <row r="27" spans="1:16" x14ac:dyDescent="0.25">
      <c r="A27" s="12" t="s">
        <v>15</v>
      </c>
      <c r="B27" s="22">
        <f t="shared" si="12"/>
        <v>5</v>
      </c>
      <c r="C27" s="22">
        <f t="shared" si="12"/>
        <v>0</v>
      </c>
      <c r="D27" s="22">
        <f t="shared" si="12"/>
        <v>-6.55</v>
      </c>
      <c r="E27" s="22">
        <f t="shared" si="12"/>
        <v>0</v>
      </c>
      <c r="F27" s="22">
        <f t="shared" si="12"/>
        <v>0</v>
      </c>
      <c r="G27" s="22">
        <f t="shared" si="12"/>
        <v>14.46</v>
      </c>
      <c r="H27" s="22">
        <f t="shared" si="12"/>
        <v>3</v>
      </c>
      <c r="I27" s="22">
        <f t="shared" si="12"/>
        <v>1.99</v>
      </c>
      <c r="J27" s="22">
        <f t="shared" si="12"/>
        <v>-4.7</v>
      </c>
      <c r="K27" s="22">
        <f t="shared" si="12"/>
        <v>0</v>
      </c>
      <c r="L27" s="22">
        <f t="shared" si="12"/>
        <v>0</v>
      </c>
      <c r="M27" s="22">
        <f t="shared" si="12"/>
        <v>0</v>
      </c>
      <c r="N27" s="22">
        <f t="shared" si="12"/>
        <v>0</v>
      </c>
      <c r="O27" s="23">
        <f t="shared" si="12"/>
        <v>4.4000000000000004</v>
      </c>
      <c r="P27" s="21">
        <f t="shared" si="13"/>
        <v>1.2571428571428573</v>
      </c>
    </row>
    <row r="28" spans="1:16" ht="15.75" thickBot="1" x14ac:dyDescent="0.3">
      <c r="A28" s="14" t="s">
        <v>16</v>
      </c>
      <c r="B28" s="29">
        <f t="shared" si="12"/>
        <v>-2</v>
      </c>
      <c r="C28" s="29">
        <f t="shared" si="12"/>
        <v>5.63</v>
      </c>
      <c r="D28" s="29">
        <f t="shared" si="12"/>
        <v>0.74</v>
      </c>
      <c r="E28" s="29">
        <f t="shared" si="12"/>
        <v>-1.56</v>
      </c>
      <c r="F28" s="29">
        <f t="shared" si="12"/>
        <v>-2.64</v>
      </c>
      <c r="G28" s="29">
        <f t="shared" si="12"/>
        <v>-2</v>
      </c>
      <c r="H28" s="29">
        <f t="shared" si="12"/>
        <v>-2</v>
      </c>
      <c r="I28" s="29">
        <f t="shared" si="12"/>
        <v>0</v>
      </c>
      <c r="J28" s="29">
        <f t="shared" si="12"/>
        <v>-0.66</v>
      </c>
      <c r="K28" s="29">
        <f t="shared" si="12"/>
        <v>-1.7</v>
      </c>
      <c r="L28" s="29">
        <f t="shared" si="12"/>
        <v>0.6</v>
      </c>
      <c r="M28" s="29">
        <f t="shared" si="12"/>
        <v>0</v>
      </c>
      <c r="N28" s="29">
        <f t="shared" si="12"/>
        <v>-1</v>
      </c>
      <c r="O28" s="30">
        <f t="shared" si="12"/>
        <v>0</v>
      </c>
      <c r="P28" s="26">
        <f t="shared" si="13"/>
        <v>-0.47071428571428575</v>
      </c>
    </row>
    <row r="29" spans="1:16" ht="19.5" thickBot="1" x14ac:dyDescent="0.3">
      <c r="A29" s="48" t="str">
        <f>'Tabulka a graf č. 5'!A29:P29</f>
        <v>Meziroční změny 2025 oproti 2024 - v %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50"/>
    </row>
    <row r="30" spans="1:16" x14ac:dyDescent="0.25">
      <c r="A30" s="9" t="s">
        <v>20</v>
      </c>
      <c r="B30" s="27">
        <f t="shared" ref="B30:O32" si="14">ROUND(100*(B14-B10)/B10,2)</f>
        <v>4.12</v>
      </c>
      <c r="C30" s="27">
        <f t="shared" si="14"/>
        <v>-30.01</v>
      </c>
      <c r="D30" s="27">
        <f t="shared" si="14"/>
        <v>6.78</v>
      </c>
      <c r="E30" s="27">
        <f t="shared" si="14"/>
        <v>-31.66</v>
      </c>
      <c r="F30" s="27">
        <f t="shared" si="14"/>
        <v>-30.22</v>
      </c>
      <c r="G30" s="27">
        <f t="shared" si="14"/>
        <v>-29.53</v>
      </c>
      <c r="H30" s="27">
        <f t="shared" si="14"/>
        <v>7.17</v>
      </c>
      <c r="I30" s="27">
        <f t="shared" si="14"/>
        <v>4.99</v>
      </c>
      <c r="J30" s="27">
        <f t="shared" si="14"/>
        <v>7.47</v>
      </c>
      <c r="K30" s="27">
        <f t="shared" si="14"/>
        <v>5</v>
      </c>
      <c r="L30" s="27">
        <f t="shared" si="14"/>
        <v>6.36</v>
      </c>
      <c r="M30" s="27">
        <f t="shared" si="14"/>
        <v>2.99</v>
      </c>
      <c r="N30" s="27">
        <f t="shared" si="14"/>
        <v>5.01</v>
      </c>
      <c r="O30" s="28">
        <f t="shared" si="14"/>
        <v>5.13</v>
      </c>
      <c r="P30" s="25">
        <f t="shared" ref="P30:P32" si="15">AVERAGE(B30:O30)</f>
        <v>-4.7428571428571429</v>
      </c>
    </row>
    <row r="31" spans="1:16" x14ac:dyDescent="0.25">
      <c r="A31" s="12" t="s">
        <v>15</v>
      </c>
      <c r="B31" s="22">
        <f t="shared" si="14"/>
        <v>0.85</v>
      </c>
      <c r="C31" s="22">
        <f t="shared" si="14"/>
        <v>50</v>
      </c>
      <c r="D31" s="22">
        <f t="shared" si="14"/>
        <v>0</v>
      </c>
      <c r="E31" s="22">
        <f t="shared" si="14"/>
        <v>14.55</v>
      </c>
      <c r="F31" s="22">
        <f t="shared" si="14"/>
        <v>50</v>
      </c>
      <c r="G31" s="22">
        <f t="shared" si="14"/>
        <v>46.2</v>
      </c>
      <c r="H31" s="22">
        <f t="shared" si="14"/>
        <v>0</v>
      </c>
      <c r="I31" s="22">
        <f t="shared" si="14"/>
        <v>0</v>
      </c>
      <c r="J31" s="22">
        <f t="shared" si="14"/>
        <v>0</v>
      </c>
      <c r="K31" s="22">
        <f t="shared" si="14"/>
        <v>0</v>
      </c>
      <c r="L31" s="22">
        <f t="shared" si="14"/>
        <v>0</v>
      </c>
      <c r="M31" s="22">
        <f t="shared" si="14"/>
        <v>0</v>
      </c>
      <c r="N31" s="22">
        <f t="shared" si="14"/>
        <v>0</v>
      </c>
      <c r="O31" s="23">
        <f t="shared" si="14"/>
        <v>0</v>
      </c>
      <c r="P31" s="21">
        <f t="shared" si="15"/>
        <v>11.542857142857144</v>
      </c>
    </row>
    <row r="32" spans="1:16" ht="15.75" thickBot="1" x14ac:dyDescent="0.3">
      <c r="A32" s="14" t="s">
        <v>16</v>
      </c>
      <c r="B32" s="29">
        <f t="shared" si="14"/>
        <v>5</v>
      </c>
      <c r="C32" s="29">
        <f t="shared" si="14"/>
        <v>5</v>
      </c>
      <c r="D32" s="29">
        <f t="shared" si="14"/>
        <v>6.79</v>
      </c>
      <c r="E32" s="29">
        <f t="shared" si="14"/>
        <v>-21.7</v>
      </c>
      <c r="F32" s="29">
        <f t="shared" si="14"/>
        <v>4.6500000000000004</v>
      </c>
      <c r="G32" s="29">
        <f t="shared" si="14"/>
        <v>3.03</v>
      </c>
      <c r="H32" s="29">
        <f t="shared" si="14"/>
        <v>7.17</v>
      </c>
      <c r="I32" s="29">
        <f t="shared" si="14"/>
        <v>5</v>
      </c>
      <c r="J32" s="29">
        <f t="shared" si="14"/>
        <v>7.46</v>
      </c>
      <c r="K32" s="29">
        <f t="shared" si="14"/>
        <v>5</v>
      </c>
      <c r="L32" s="29">
        <f t="shared" si="14"/>
        <v>6.36</v>
      </c>
      <c r="M32" s="29">
        <f t="shared" si="14"/>
        <v>3</v>
      </c>
      <c r="N32" s="29">
        <f t="shared" si="14"/>
        <v>5</v>
      </c>
      <c r="O32" s="30">
        <f t="shared" si="14"/>
        <v>5.12</v>
      </c>
      <c r="P32" s="26">
        <f t="shared" si="15"/>
        <v>3.3485714285714283</v>
      </c>
    </row>
  </sheetData>
  <mergeCells count="9">
    <mergeCell ref="A21:P21"/>
    <mergeCell ref="A25:P25"/>
    <mergeCell ref="A29:P29"/>
    <mergeCell ref="B1:P1"/>
    <mergeCell ref="B2:O2"/>
    <mergeCell ref="A5:P5"/>
    <mergeCell ref="A9:P9"/>
    <mergeCell ref="A13:P13"/>
    <mergeCell ref="A17:P17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6" orientation="portrait" r:id="rId1"/>
  <headerFooter>
    <oddHeader>&amp;LČ.j.: MSMT-21301/2025-1&amp;RPříloha č. 12
&amp;A</oddHeader>
  </headerFooter>
  <ignoredErrors>
    <ignoredError sqref="B19:O19 B23:O23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  <pageSetUpPr fitToPage="1"/>
  </sheetPr>
  <dimension ref="A1:P32"/>
  <sheetViews>
    <sheetView topLeftCell="A20" zoomScaleNormal="100" workbookViewId="0">
      <selection activeCell="I4" sqref="I4"/>
    </sheetView>
  </sheetViews>
  <sheetFormatPr defaultColWidth="9.140625" defaultRowHeight="15" x14ac:dyDescent="0.25"/>
  <cols>
    <col min="1" max="1" width="15.140625" bestFit="1" customWidth="1"/>
    <col min="2" max="15" width="7.7109375" customWidth="1"/>
    <col min="16" max="16" width="7.7109375" style="2" customWidth="1"/>
  </cols>
  <sheetData>
    <row r="1" spans="1:16" ht="18.75" x14ac:dyDescent="0.3">
      <c r="B1" s="51" t="str">
        <f>'Tabulka a graf č. 5'!B1:P1</f>
        <v>Krajské normativy školní jídelny v základní škole v letech 2023 - 2025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15.75" x14ac:dyDescent="0.25">
      <c r="A2" s="8"/>
      <c r="B2" s="52" t="s">
        <v>22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8"/>
    </row>
    <row r="3" spans="1:16" ht="16.5" thickBot="1" x14ac:dyDescent="0.3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1"/>
    </row>
    <row r="4" spans="1:16" s="3" customFormat="1" ht="81" customHeight="1" thickBot="1" x14ac:dyDescent="0.3">
      <c r="A4" s="16"/>
      <c r="B4" s="17" t="s">
        <v>0</v>
      </c>
      <c r="C4" s="17" t="s">
        <v>1</v>
      </c>
      <c r="D4" s="17" t="s">
        <v>2</v>
      </c>
      <c r="E4" s="17" t="s">
        <v>3</v>
      </c>
      <c r="F4" s="17" t="s">
        <v>4</v>
      </c>
      <c r="G4" s="17" t="s">
        <v>5</v>
      </c>
      <c r="H4" s="17" t="s">
        <v>6</v>
      </c>
      <c r="I4" s="17" t="s">
        <v>35</v>
      </c>
      <c r="J4" s="17" t="s">
        <v>7</v>
      </c>
      <c r="K4" s="17" t="s">
        <v>8</v>
      </c>
      <c r="L4" s="17" t="s">
        <v>9</v>
      </c>
      <c r="M4" s="17" t="s">
        <v>10</v>
      </c>
      <c r="N4" s="17" t="s">
        <v>11</v>
      </c>
      <c r="O4" s="17" t="s">
        <v>12</v>
      </c>
      <c r="P4" s="18" t="s">
        <v>17</v>
      </c>
    </row>
    <row r="5" spans="1:16" ht="19.5" thickBot="1" x14ac:dyDescent="0.3">
      <c r="A5" s="53">
        <f>'Tabulka a graf č. 5'!A5:P5</f>
        <v>2023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5"/>
    </row>
    <row r="6" spans="1:16" x14ac:dyDescent="0.25">
      <c r="A6" s="9" t="s">
        <v>20</v>
      </c>
      <c r="B6" s="36">
        <f>ROUND(12*B8/B7,0)</f>
        <v>5453</v>
      </c>
      <c r="C6" s="36">
        <f>ROUND(12*C8/C7,0)</f>
        <v>5019</v>
      </c>
      <c r="D6" s="36">
        <f t="shared" ref="D6:O6" si="0">ROUND(12*D8/D7,0)</f>
        <v>4797</v>
      </c>
      <c r="E6" s="36">
        <f t="shared" si="0"/>
        <v>5543</v>
      </c>
      <c r="F6" s="36">
        <f t="shared" si="0"/>
        <v>5424</v>
      </c>
      <c r="G6" s="36">
        <f t="shared" si="0"/>
        <v>5435</v>
      </c>
      <c r="H6" s="36">
        <f t="shared" si="0"/>
        <v>5546</v>
      </c>
      <c r="I6" s="36">
        <f t="shared" si="0"/>
        <v>5133</v>
      </c>
      <c r="J6" s="36">
        <f t="shared" si="0"/>
        <v>5107</v>
      </c>
      <c r="K6" s="36">
        <f t="shared" si="0"/>
        <v>5225</v>
      </c>
      <c r="L6" s="36">
        <f t="shared" si="0"/>
        <v>5203</v>
      </c>
      <c r="M6" s="36">
        <f t="shared" si="0"/>
        <v>4294</v>
      </c>
      <c r="N6" s="36">
        <f t="shared" si="0"/>
        <v>4937</v>
      </c>
      <c r="O6" s="36">
        <f t="shared" si="0"/>
        <v>5268</v>
      </c>
      <c r="P6" s="11">
        <f>SUMIF(B6:O6,"&gt;0")/COUNTIF(B6:O6,"&gt;0")</f>
        <v>5170.2857142857147</v>
      </c>
    </row>
    <row r="7" spans="1:16" x14ac:dyDescent="0.25">
      <c r="A7" s="12" t="s">
        <v>15</v>
      </c>
      <c r="B7" s="42">
        <v>56.16</v>
      </c>
      <c r="C7" s="42">
        <v>57.990567224203758</v>
      </c>
      <c r="D7" s="42">
        <v>66.553975999999992</v>
      </c>
      <c r="E7" s="42">
        <v>56.26</v>
      </c>
      <c r="F7" s="42">
        <v>58.626822367539738</v>
      </c>
      <c r="G7" s="43">
        <v>54.759212000000005</v>
      </c>
      <c r="H7" s="42">
        <v>57.249358814890535</v>
      </c>
      <c r="I7" s="42">
        <v>59.95</v>
      </c>
      <c r="J7" s="42">
        <v>61.575751532626988</v>
      </c>
      <c r="K7" s="42">
        <v>59.807000000000002</v>
      </c>
      <c r="L7" s="42">
        <v>58.63</v>
      </c>
      <c r="M7" s="42">
        <v>66.25</v>
      </c>
      <c r="N7" s="42">
        <v>61.167689417726024</v>
      </c>
      <c r="O7" s="44">
        <v>57.861705272810845</v>
      </c>
      <c r="P7" s="13">
        <f>SUMIF(B7:O7,"&gt;0")/COUNTIF(B7:O7,"&gt;0")</f>
        <v>59.488720187842702</v>
      </c>
    </row>
    <row r="8" spans="1:16" ht="15.75" thickBot="1" x14ac:dyDescent="0.3">
      <c r="A8" s="14" t="s">
        <v>16</v>
      </c>
      <c r="B8" s="45">
        <v>25520</v>
      </c>
      <c r="C8" s="45">
        <v>24254</v>
      </c>
      <c r="D8" s="45">
        <v>26603</v>
      </c>
      <c r="E8" s="45">
        <v>25986</v>
      </c>
      <c r="F8" s="45">
        <v>26500</v>
      </c>
      <c r="G8" s="45">
        <v>24800</v>
      </c>
      <c r="H8" s="45">
        <v>26460</v>
      </c>
      <c r="I8" s="45">
        <v>25646</v>
      </c>
      <c r="J8" s="45">
        <v>26204</v>
      </c>
      <c r="K8" s="45">
        <v>26039</v>
      </c>
      <c r="L8" s="46">
        <v>25422</v>
      </c>
      <c r="M8" s="45">
        <v>23708</v>
      </c>
      <c r="N8" s="45">
        <v>25164</v>
      </c>
      <c r="O8" s="47">
        <v>25400</v>
      </c>
      <c r="P8" s="15">
        <f>SUMIF(B8:O8,"&gt;0")/COUNTIF(B8:O8,"&gt;0")</f>
        <v>25550.428571428572</v>
      </c>
    </row>
    <row r="9" spans="1:16" ht="19.5" thickBot="1" x14ac:dyDescent="0.3">
      <c r="A9" s="53">
        <f>'Tabulka a graf č. 5'!A9:P9</f>
        <v>2024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5"/>
    </row>
    <row r="10" spans="1:16" x14ac:dyDescent="0.25">
      <c r="A10" s="9" t="s">
        <v>20</v>
      </c>
      <c r="B10" s="36">
        <f>ROUND(12*B12/B11,0)</f>
        <v>5089</v>
      </c>
      <c r="C10" s="36">
        <f>ROUND(12*C12/C11,0)</f>
        <v>5301</v>
      </c>
      <c r="D10" s="36">
        <f t="shared" ref="D10:O10" si="1">ROUND(12*D12/D11,0)</f>
        <v>5141</v>
      </c>
      <c r="E10" s="36">
        <f t="shared" si="1"/>
        <v>5456</v>
      </c>
      <c r="F10" s="36">
        <f t="shared" si="1"/>
        <v>5281</v>
      </c>
      <c r="G10" s="36">
        <f t="shared" si="1"/>
        <v>4722</v>
      </c>
      <c r="H10" s="36">
        <f t="shared" si="1"/>
        <v>5277</v>
      </c>
      <c r="I10" s="36">
        <f t="shared" si="1"/>
        <v>5033</v>
      </c>
      <c r="J10" s="36">
        <f t="shared" si="1"/>
        <v>5322</v>
      </c>
      <c r="K10" s="36">
        <f t="shared" si="1"/>
        <v>5136</v>
      </c>
      <c r="L10" s="36">
        <f t="shared" si="1"/>
        <v>5234</v>
      </c>
      <c r="M10" s="36">
        <f t="shared" si="1"/>
        <v>4294</v>
      </c>
      <c r="N10" s="36">
        <f t="shared" si="1"/>
        <v>4887</v>
      </c>
      <c r="O10" s="36">
        <f t="shared" si="1"/>
        <v>5046</v>
      </c>
      <c r="P10" s="11">
        <f>SUMIF(B10:O10,"&gt;0")/COUNTIF(B10:O10,"&gt;0")</f>
        <v>5087.0714285714284</v>
      </c>
    </row>
    <row r="11" spans="1:16" x14ac:dyDescent="0.25">
      <c r="A11" s="12" t="s">
        <v>15</v>
      </c>
      <c r="B11" s="42">
        <v>58.97</v>
      </c>
      <c r="C11" s="42">
        <v>57.990567224203758</v>
      </c>
      <c r="D11" s="42">
        <v>62.553975999999992</v>
      </c>
      <c r="E11" s="42">
        <v>56.26</v>
      </c>
      <c r="F11" s="42">
        <v>58.626822367539738</v>
      </c>
      <c r="G11" s="43">
        <v>61.762500000000003</v>
      </c>
      <c r="H11" s="42">
        <v>58.966839579337254</v>
      </c>
      <c r="I11" s="42">
        <v>61.15</v>
      </c>
      <c r="J11" s="42">
        <v>58.688748883910712</v>
      </c>
      <c r="K11" s="42">
        <v>59.807000000000002</v>
      </c>
      <c r="L11" s="42">
        <v>58.63</v>
      </c>
      <c r="M11" s="42">
        <v>66.25</v>
      </c>
      <c r="N11" s="42">
        <v>61.167689417726024</v>
      </c>
      <c r="O11" s="44">
        <v>60.40507693315417</v>
      </c>
      <c r="P11" s="13">
        <f>SUMIF(B11:O11,"&gt;0")/COUNTIF(B11:O11,"&gt;0")</f>
        <v>60.087801457562257</v>
      </c>
    </row>
    <row r="12" spans="1:16" ht="15.75" thickBot="1" x14ac:dyDescent="0.3">
      <c r="A12" s="14" t="s">
        <v>16</v>
      </c>
      <c r="B12" s="45">
        <v>25010</v>
      </c>
      <c r="C12" s="45">
        <v>25619</v>
      </c>
      <c r="D12" s="45">
        <v>26800</v>
      </c>
      <c r="E12" s="45">
        <v>25580</v>
      </c>
      <c r="F12" s="45">
        <v>25800</v>
      </c>
      <c r="G12" s="45">
        <v>24304</v>
      </c>
      <c r="H12" s="45">
        <v>25931</v>
      </c>
      <c r="I12" s="45">
        <v>25646</v>
      </c>
      <c r="J12" s="45">
        <v>26030</v>
      </c>
      <c r="K12" s="45">
        <v>25596</v>
      </c>
      <c r="L12" s="46">
        <v>25574</v>
      </c>
      <c r="M12" s="45">
        <v>23708</v>
      </c>
      <c r="N12" s="45">
        <v>24912</v>
      </c>
      <c r="O12" s="47">
        <v>25400</v>
      </c>
      <c r="P12" s="15">
        <f>SUMIF(B12:O12,"&gt;0")/COUNTIF(B12:O12,"&gt;0")</f>
        <v>25422.142857142859</v>
      </c>
    </row>
    <row r="13" spans="1:16" ht="19.5" thickBot="1" x14ac:dyDescent="0.3">
      <c r="A13" s="53">
        <f>'Tabulka a graf č. 5'!A13:P13</f>
        <v>2025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5"/>
    </row>
    <row r="14" spans="1:16" x14ac:dyDescent="0.25">
      <c r="A14" s="9" t="s">
        <v>20</v>
      </c>
      <c r="B14" s="36">
        <f>ROUND(12*B16/B15,0)</f>
        <v>5299</v>
      </c>
      <c r="C14" s="36">
        <f t="shared" ref="C14:O14" si="2">ROUND(12*C16/C15,0)</f>
        <v>3711</v>
      </c>
      <c r="D14" s="36">
        <f t="shared" si="2"/>
        <v>5490</v>
      </c>
      <c r="E14" s="36">
        <f t="shared" si="2"/>
        <v>3758</v>
      </c>
      <c r="F14" s="36">
        <f t="shared" si="2"/>
        <v>3684</v>
      </c>
      <c r="G14" s="36">
        <f t="shared" si="2"/>
        <v>3354</v>
      </c>
      <c r="H14" s="36">
        <f t="shared" si="2"/>
        <v>5655</v>
      </c>
      <c r="I14" s="36">
        <f t="shared" si="2"/>
        <v>5284</v>
      </c>
      <c r="J14" s="36">
        <f t="shared" si="2"/>
        <v>5719</v>
      </c>
      <c r="K14" s="36">
        <f t="shared" si="2"/>
        <v>5393</v>
      </c>
      <c r="L14" s="36">
        <f t="shared" si="2"/>
        <v>5567</v>
      </c>
      <c r="M14" s="36">
        <f t="shared" si="2"/>
        <v>4423</v>
      </c>
      <c r="N14" s="36">
        <f t="shared" si="2"/>
        <v>5132</v>
      </c>
      <c r="O14" s="36">
        <f t="shared" si="2"/>
        <v>5304</v>
      </c>
      <c r="P14" s="37">
        <f t="shared" ref="P14:P16" si="3">SUMIF(B14:O14,"&gt;0")/COUNTIF(B14:O14,"&gt;0")</f>
        <v>4840.9285714285716</v>
      </c>
    </row>
    <row r="15" spans="1:16" x14ac:dyDescent="0.25">
      <c r="A15" s="12" t="s">
        <v>15</v>
      </c>
      <c r="B15" s="40">
        <v>59.47</v>
      </c>
      <c r="C15" s="40">
        <v>86.985850836305644</v>
      </c>
      <c r="D15" s="40">
        <v>62.553975999999992</v>
      </c>
      <c r="E15" s="40">
        <v>63.96</v>
      </c>
      <c r="F15" s="41">
        <v>87.94</v>
      </c>
      <c r="G15" s="41">
        <v>89.582499999999996</v>
      </c>
      <c r="H15" s="40">
        <v>58.966839579337254</v>
      </c>
      <c r="I15" s="41">
        <v>61.15</v>
      </c>
      <c r="J15" s="40">
        <v>58.688748883910712</v>
      </c>
      <c r="K15" s="41">
        <v>59.807000000000002</v>
      </c>
      <c r="L15" s="41">
        <v>58.63</v>
      </c>
      <c r="M15" s="40">
        <v>66.25</v>
      </c>
      <c r="N15" s="41">
        <v>61.167689417726024</v>
      </c>
      <c r="O15" s="40">
        <v>60.40507693315417</v>
      </c>
      <c r="P15" s="13">
        <f t="shared" si="3"/>
        <v>66.825548689316705</v>
      </c>
    </row>
    <row r="16" spans="1:16" ht="15.75" thickBot="1" x14ac:dyDescent="0.3">
      <c r="A16" s="14" t="s">
        <v>16</v>
      </c>
      <c r="B16" s="38">
        <v>26261</v>
      </c>
      <c r="C16" s="38">
        <v>26900</v>
      </c>
      <c r="D16" s="38">
        <v>28620</v>
      </c>
      <c r="E16" s="38">
        <v>20029</v>
      </c>
      <c r="F16" s="38">
        <v>27000</v>
      </c>
      <c r="G16" s="38">
        <v>25040</v>
      </c>
      <c r="H16" s="38">
        <v>27790</v>
      </c>
      <c r="I16" s="38">
        <v>26928</v>
      </c>
      <c r="J16" s="38">
        <v>27972</v>
      </c>
      <c r="K16" s="38">
        <v>26876</v>
      </c>
      <c r="L16" s="39">
        <v>27201</v>
      </c>
      <c r="M16" s="38">
        <v>24419</v>
      </c>
      <c r="N16" s="38">
        <v>26158</v>
      </c>
      <c r="O16" s="38">
        <v>26700</v>
      </c>
      <c r="P16" s="15">
        <f t="shared" si="3"/>
        <v>26278.142857142859</v>
      </c>
    </row>
    <row r="17" spans="1:16" ht="19.5" thickBot="1" x14ac:dyDescent="0.3">
      <c r="A17" s="48" t="str">
        <f>'Tabulka a graf č. 5'!A17:P17</f>
        <v>Meziroční změny 2024 oproti 2023 - absolutně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50"/>
    </row>
    <row r="18" spans="1:16" x14ac:dyDescent="0.25">
      <c r="A18" s="9" t="s">
        <v>20</v>
      </c>
      <c r="B18" s="19">
        <f t="shared" ref="B18:O18" si="4">ROUND(B10-B6,0)</f>
        <v>-364</v>
      </c>
      <c r="C18" s="19">
        <f t="shared" si="4"/>
        <v>282</v>
      </c>
      <c r="D18" s="19">
        <f t="shared" si="4"/>
        <v>344</v>
      </c>
      <c r="E18" s="19">
        <f t="shared" si="4"/>
        <v>-87</v>
      </c>
      <c r="F18" s="19">
        <f t="shared" si="4"/>
        <v>-143</v>
      </c>
      <c r="G18" s="19">
        <f t="shared" si="4"/>
        <v>-713</v>
      </c>
      <c r="H18" s="19">
        <f t="shared" si="4"/>
        <v>-269</v>
      </c>
      <c r="I18" s="19">
        <f t="shared" si="4"/>
        <v>-100</v>
      </c>
      <c r="J18" s="19">
        <f t="shared" si="4"/>
        <v>215</v>
      </c>
      <c r="K18" s="19">
        <f t="shared" si="4"/>
        <v>-89</v>
      </c>
      <c r="L18" s="19">
        <f t="shared" si="4"/>
        <v>31</v>
      </c>
      <c r="M18" s="19">
        <f t="shared" si="4"/>
        <v>0</v>
      </c>
      <c r="N18" s="19">
        <f t="shared" si="4"/>
        <v>-50</v>
      </c>
      <c r="O18" s="20">
        <f t="shared" si="4"/>
        <v>-222</v>
      </c>
      <c r="P18" s="11">
        <f t="shared" ref="P18:P20" si="5">AVERAGE(B18:O18)</f>
        <v>-83.214285714285708</v>
      </c>
    </row>
    <row r="19" spans="1:16" x14ac:dyDescent="0.25">
      <c r="A19" s="12" t="s">
        <v>15</v>
      </c>
      <c r="B19" s="22">
        <f t="shared" ref="B19:O19" si="6">ROUND(B11-B7,2)</f>
        <v>2.81</v>
      </c>
      <c r="C19" s="22">
        <f t="shared" si="6"/>
        <v>0</v>
      </c>
      <c r="D19" s="22">
        <f t="shared" si="6"/>
        <v>-4</v>
      </c>
      <c r="E19" s="22">
        <f t="shared" si="6"/>
        <v>0</v>
      </c>
      <c r="F19" s="22">
        <f t="shared" si="6"/>
        <v>0</v>
      </c>
      <c r="G19" s="22">
        <f t="shared" si="6"/>
        <v>7</v>
      </c>
      <c r="H19" s="22">
        <f t="shared" si="6"/>
        <v>1.72</v>
      </c>
      <c r="I19" s="22">
        <f t="shared" si="6"/>
        <v>1.2</v>
      </c>
      <c r="J19" s="22">
        <f t="shared" si="6"/>
        <v>-2.89</v>
      </c>
      <c r="K19" s="22">
        <f t="shared" si="6"/>
        <v>0</v>
      </c>
      <c r="L19" s="22">
        <f t="shared" si="6"/>
        <v>0</v>
      </c>
      <c r="M19" s="22">
        <f t="shared" si="6"/>
        <v>0</v>
      </c>
      <c r="N19" s="22">
        <f t="shared" si="6"/>
        <v>0</v>
      </c>
      <c r="O19" s="23">
        <f t="shared" si="6"/>
        <v>2.54</v>
      </c>
      <c r="P19" s="21">
        <f t="shared" si="5"/>
        <v>0.59857142857142853</v>
      </c>
    </row>
    <row r="20" spans="1:16" ht="15.75" thickBot="1" x14ac:dyDescent="0.3">
      <c r="A20" s="14" t="s">
        <v>16</v>
      </c>
      <c r="B20" s="31">
        <f t="shared" ref="B20:O20" si="7">ROUND(B12-B8,0)</f>
        <v>-510</v>
      </c>
      <c r="C20" s="31">
        <f t="shared" si="7"/>
        <v>1365</v>
      </c>
      <c r="D20" s="31">
        <f t="shared" si="7"/>
        <v>197</v>
      </c>
      <c r="E20" s="31">
        <f t="shared" si="7"/>
        <v>-406</v>
      </c>
      <c r="F20" s="31">
        <f t="shared" si="7"/>
        <v>-700</v>
      </c>
      <c r="G20" s="31">
        <f t="shared" si="7"/>
        <v>-496</v>
      </c>
      <c r="H20" s="31">
        <f t="shared" si="7"/>
        <v>-529</v>
      </c>
      <c r="I20" s="31">
        <f t="shared" si="7"/>
        <v>0</v>
      </c>
      <c r="J20" s="31">
        <f t="shared" si="7"/>
        <v>-174</v>
      </c>
      <c r="K20" s="31">
        <f t="shared" si="7"/>
        <v>-443</v>
      </c>
      <c r="L20" s="31">
        <f t="shared" si="7"/>
        <v>152</v>
      </c>
      <c r="M20" s="31">
        <f t="shared" si="7"/>
        <v>0</v>
      </c>
      <c r="N20" s="31">
        <f t="shared" si="7"/>
        <v>-252</v>
      </c>
      <c r="O20" s="32">
        <f t="shared" si="7"/>
        <v>0</v>
      </c>
      <c r="P20" s="33">
        <f t="shared" si="5"/>
        <v>-128.28571428571428</v>
      </c>
    </row>
    <row r="21" spans="1:16" ht="19.5" thickBot="1" x14ac:dyDescent="0.3">
      <c r="A21" s="48" t="str">
        <f>'Tabulka a graf č. 5'!A21:P21</f>
        <v>Meziroční změny 2025 oproti 2024 - absolutně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50"/>
    </row>
    <row r="22" spans="1:16" x14ac:dyDescent="0.25">
      <c r="A22" s="9" t="s">
        <v>20</v>
      </c>
      <c r="B22" s="19">
        <f t="shared" ref="B22:O22" si="8">ROUND(B14-B10,0)</f>
        <v>210</v>
      </c>
      <c r="C22" s="19">
        <f t="shared" si="8"/>
        <v>-1590</v>
      </c>
      <c r="D22" s="19">
        <f t="shared" si="8"/>
        <v>349</v>
      </c>
      <c r="E22" s="19">
        <f t="shared" si="8"/>
        <v>-1698</v>
      </c>
      <c r="F22" s="19">
        <f t="shared" si="8"/>
        <v>-1597</v>
      </c>
      <c r="G22" s="19">
        <f t="shared" si="8"/>
        <v>-1368</v>
      </c>
      <c r="H22" s="19">
        <f t="shared" si="8"/>
        <v>378</v>
      </c>
      <c r="I22" s="19">
        <f t="shared" si="8"/>
        <v>251</v>
      </c>
      <c r="J22" s="19">
        <f t="shared" si="8"/>
        <v>397</v>
      </c>
      <c r="K22" s="19">
        <f t="shared" si="8"/>
        <v>257</v>
      </c>
      <c r="L22" s="19">
        <f t="shared" si="8"/>
        <v>333</v>
      </c>
      <c r="M22" s="19">
        <f t="shared" si="8"/>
        <v>129</v>
      </c>
      <c r="N22" s="19">
        <f t="shared" si="8"/>
        <v>245</v>
      </c>
      <c r="O22" s="20">
        <f t="shared" si="8"/>
        <v>258</v>
      </c>
      <c r="P22" s="11">
        <f t="shared" ref="P22:P24" si="9">AVERAGE(B22:O22)</f>
        <v>-246.14285714285714</v>
      </c>
    </row>
    <row r="23" spans="1:16" x14ac:dyDescent="0.25">
      <c r="A23" s="12" t="s">
        <v>15</v>
      </c>
      <c r="B23" s="22">
        <f t="shared" ref="B23:O23" si="10">ROUND(B15-B11,2)</f>
        <v>0.5</v>
      </c>
      <c r="C23" s="22">
        <f t="shared" si="10"/>
        <v>29</v>
      </c>
      <c r="D23" s="22">
        <f t="shared" si="10"/>
        <v>0</v>
      </c>
      <c r="E23" s="22">
        <f t="shared" si="10"/>
        <v>7.7</v>
      </c>
      <c r="F23" s="22">
        <f t="shared" si="10"/>
        <v>29.31</v>
      </c>
      <c r="G23" s="22">
        <f t="shared" si="10"/>
        <v>27.82</v>
      </c>
      <c r="H23" s="22">
        <f t="shared" si="10"/>
        <v>0</v>
      </c>
      <c r="I23" s="22">
        <f t="shared" si="10"/>
        <v>0</v>
      </c>
      <c r="J23" s="22">
        <f t="shared" si="10"/>
        <v>0</v>
      </c>
      <c r="K23" s="22">
        <f t="shared" si="10"/>
        <v>0</v>
      </c>
      <c r="L23" s="22">
        <f t="shared" si="10"/>
        <v>0</v>
      </c>
      <c r="M23" s="22">
        <f t="shared" si="10"/>
        <v>0</v>
      </c>
      <c r="N23" s="22">
        <f t="shared" si="10"/>
        <v>0</v>
      </c>
      <c r="O23" s="23">
        <f t="shared" si="10"/>
        <v>0</v>
      </c>
      <c r="P23" s="21">
        <f t="shared" si="9"/>
        <v>6.7378571428571439</v>
      </c>
    </row>
    <row r="24" spans="1:16" ht="15.75" thickBot="1" x14ac:dyDescent="0.3">
      <c r="A24" s="14" t="s">
        <v>16</v>
      </c>
      <c r="B24" s="31">
        <f t="shared" ref="B24:O24" si="11">ROUND(B16-B12,0)</f>
        <v>1251</v>
      </c>
      <c r="C24" s="31">
        <f t="shared" si="11"/>
        <v>1281</v>
      </c>
      <c r="D24" s="31">
        <f t="shared" si="11"/>
        <v>1820</v>
      </c>
      <c r="E24" s="31">
        <f t="shared" si="11"/>
        <v>-5551</v>
      </c>
      <c r="F24" s="31">
        <f t="shared" si="11"/>
        <v>1200</v>
      </c>
      <c r="G24" s="31">
        <f t="shared" si="11"/>
        <v>736</v>
      </c>
      <c r="H24" s="31">
        <f t="shared" si="11"/>
        <v>1859</v>
      </c>
      <c r="I24" s="31">
        <f t="shared" si="11"/>
        <v>1282</v>
      </c>
      <c r="J24" s="31">
        <f t="shared" si="11"/>
        <v>1942</v>
      </c>
      <c r="K24" s="31">
        <f t="shared" si="11"/>
        <v>1280</v>
      </c>
      <c r="L24" s="31">
        <f t="shared" si="11"/>
        <v>1627</v>
      </c>
      <c r="M24" s="31">
        <f t="shared" si="11"/>
        <v>711</v>
      </c>
      <c r="N24" s="31">
        <f t="shared" si="11"/>
        <v>1246</v>
      </c>
      <c r="O24" s="32">
        <f t="shared" si="11"/>
        <v>1300</v>
      </c>
      <c r="P24" s="33">
        <f t="shared" si="9"/>
        <v>856</v>
      </c>
    </row>
    <row r="25" spans="1:16" ht="19.5" thickBot="1" x14ac:dyDescent="0.3">
      <c r="A25" s="48" t="str">
        <f>'Tabulka a graf č. 5'!A25:P25</f>
        <v>Meziroční změny 2024 oproti 2023 - v %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50"/>
    </row>
    <row r="26" spans="1:16" x14ac:dyDescent="0.25">
      <c r="A26" s="9" t="s">
        <v>20</v>
      </c>
      <c r="B26" s="27">
        <f t="shared" ref="B26:O26" si="12">ROUND(100*(B10-B6)/B6,2)</f>
        <v>-6.68</v>
      </c>
      <c r="C26" s="27">
        <f t="shared" si="12"/>
        <v>5.62</v>
      </c>
      <c r="D26" s="27">
        <f t="shared" si="12"/>
        <v>7.17</v>
      </c>
      <c r="E26" s="27">
        <f t="shared" si="12"/>
        <v>-1.57</v>
      </c>
      <c r="F26" s="27">
        <f t="shared" si="12"/>
        <v>-2.64</v>
      </c>
      <c r="G26" s="27">
        <f t="shared" si="12"/>
        <v>-13.12</v>
      </c>
      <c r="H26" s="27">
        <f t="shared" si="12"/>
        <v>-4.8499999999999996</v>
      </c>
      <c r="I26" s="27">
        <f t="shared" si="12"/>
        <v>-1.95</v>
      </c>
      <c r="J26" s="27">
        <f t="shared" si="12"/>
        <v>4.21</v>
      </c>
      <c r="K26" s="27">
        <f t="shared" si="12"/>
        <v>-1.7</v>
      </c>
      <c r="L26" s="27">
        <f t="shared" si="12"/>
        <v>0.6</v>
      </c>
      <c r="M26" s="27">
        <f t="shared" si="12"/>
        <v>0</v>
      </c>
      <c r="N26" s="27">
        <f t="shared" si="12"/>
        <v>-1.01</v>
      </c>
      <c r="O26" s="28">
        <f t="shared" si="12"/>
        <v>-4.21</v>
      </c>
      <c r="P26" s="25">
        <f t="shared" ref="P26:P28" si="13">AVERAGE(B26:O26)</f>
        <v>-1.4378571428571427</v>
      </c>
    </row>
    <row r="27" spans="1:16" x14ac:dyDescent="0.25">
      <c r="A27" s="12" t="s">
        <v>15</v>
      </c>
      <c r="B27" s="22">
        <f t="shared" ref="B27:O27" si="14">ROUND(100*(B11-B7)/B7,2)</f>
        <v>5</v>
      </c>
      <c r="C27" s="22">
        <f t="shared" si="14"/>
        <v>0</v>
      </c>
      <c r="D27" s="22">
        <f t="shared" si="14"/>
        <v>-6.01</v>
      </c>
      <c r="E27" s="22">
        <f t="shared" si="14"/>
        <v>0</v>
      </c>
      <c r="F27" s="22">
        <f t="shared" si="14"/>
        <v>0</v>
      </c>
      <c r="G27" s="22">
        <f t="shared" si="14"/>
        <v>12.79</v>
      </c>
      <c r="H27" s="22">
        <f t="shared" si="14"/>
        <v>3</v>
      </c>
      <c r="I27" s="22">
        <f t="shared" si="14"/>
        <v>2</v>
      </c>
      <c r="J27" s="22">
        <f t="shared" si="14"/>
        <v>-4.6900000000000004</v>
      </c>
      <c r="K27" s="22">
        <f t="shared" si="14"/>
        <v>0</v>
      </c>
      <c r="L27" s="22">
        <f t="shared" si="14"/>
        <v>0</v>
      </c>
      <c r="M27" s="22">
        <f t="shared" si="14"/>
        <v>0</v>
      </c>
      <c r="N27" s="22">
        <f t="shared" si="14"/>
        <v>0</v>
      </c>
      <c r="O27" s="23">
        <f t="shared" si="14"/>
        <v>4.4000000000000004</v>
      </c>
      <c r="P27" s="21">
        <f t="shared" si="13"/>
        <v>1.1778571428571429</v>
      </c>
    </row>
    <row r="28" spans="1:16" ht="15.75" thickBot="1" x14ac:dyDescent="0.3">
      <c r="A28" s="14" t="s">
        <v>16</v>
      </c>
      <c r="B28" s="29">
        <f t="shared" ref="B28:O28" si="15">ROUND(100*(B12-B8)/B8,2)</f>
        <v>-2</v>
      </c>
      <c r="C28" s="29">
        <f t="shared" si="15"/>
        <v>5.63</v>
      </c>
      <c r="D28" s="29">
        <f t="shared" si="15"/>
        <v>0.74</v>
      </c>
      <c r="E28" s="29">
        <f t="shared" si="15"/>
        <v>-1.56</v>
      </c>
      <c r="F28" s="29">
        <f t="shared" si="15"/>
        <v>-2.64</v>
      </c>
      <c r="G28" s="29">
        <f t="shared" si="15"/>
        <v>-2</v>
      </c>
      <c r="H28" s="29">
        <f t="shared" si="15"/>
        <v>-2</v>
      </c>
      <c r="I28" s="29">
        <f t="shared" si="15"/>
        <v>0</v>
      </c>
      <c r="J28" s="29">
        <f t="shared" si="15"/>
        <v>-0.66</v>
      </c>
      <c r="K28" s="29">
        <f t="shared" si="15"/>
        <v>-1.7</v>
      </c>
      <c r="L28" s="29">
        <f t="shared" si="15"/>
        <v>0.6</v>
      </c>
      <c r="M28" s="29">
        <f t="shared" si="15"/>
        <v>0</v>
      </c>
      <c r="N28" s="29">
        <f t="shared" si="15"/>
        <v>-1</v>
      </c>
      <c r="O28" s="30">
        <f t="shared" si="15"/>
        <v>0</v>
      </c>
      <c r="P28" s="26">
        <f t="shared" si="13"/>
        <v>-0.47071428571428575</v>
      </c>
    </row>
    <row r="29" spans="1:16" ht="19.5" thickBot="1" x14ac:dyDescent="0.3">
      <c r="A29" s="48" t="str">
        <f>'Tabulka a graf č. 5'!A29:P29</f>
        <v>Meziroční změny 2025 oproti 2024 - v %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50"/>
    </row>
    <row r="30" spans="1:16" x14ac:dyDescent="0.25">
      <c r="A30" s="9" t="s">
        <v>20</v>
      </c>
      <c r="B30" s="27">
        <f t="shared" ref="B30:O30" si="16">ROUND(100*(B14-B10)/B10,2)</f>
        <v>4.13</v>
      </c>
      <c r="C30" s="27">
        <f t="shared" si="16"/>
        <v>-29.99</v>
      </c>
      <c r="D30" s="27">
        <f t="shared" si="16"/>
        <v>6.79</v>
      </c>
      <c r="E30" s="27">
        <f t="shared" si="16"/>
        <v>-31.12</v>
      </c>
      <c r="F30" s="27">
        <f t="shared" si="16"/>
        <v>-30.24</v>
      </c>
      <c r="G30" s="27">
        <f t="shared" si="16"/>
        <v>-28.97</v>
      </c>
      <c r="H30" s="27">
        <f t="shared" si="16"/>
        <v>7.16</v>
      </c>
      <c r="I30" s="27">
        <f t="shared" si="16"/>
        <v>4.99</v>
      </c>
      <c r="J30" s="27">
        <f t="shared" si="16"/>
        <v>7.46</v>
      </c>
      <c r="K30" s="27">
        <f t="shared" si="16"/>
        <v>5</v>
      </c>
      <c r="L30" s="27">
        <f t="shared" si="16"/>
        <v>6.36</v>
      </c>
      <c r="M30" s="27">
        <f t="shared" si="16"/>
        <v>3</v>
      </c>
      <c r="N30" s="27">
        <f t="shared" si="16"/>
        <v>5.01</v>
      </c>
      <c r="O30" s="28">
        <f t="shared" si="16"/>
        <v>5.1100000000000003</v>
      </c>
      <c r="P30" s="25">
        <f t="shared" ref="P30:P32" si="17">AVERAGE(B30:O30)</f>
        <v>-4.665</v>
      </c>
    </row>
    <row r="31" spans="1:16" x14ac:dyDescent="0.25">
      <c r="A31" s="12" t="s">
        <v>15</v>
      </c>
      <c r="B31" s="22">
        <f t="shared" ref="B31:O31" si="18">ROUND(100*(B15-B11)/B11,2)</f>
        <v>0.85</v>
      </c>
      <c r="C31" s="22">
        <f t="shared" si="18"/>
        <v>50</v>
      </c>
      <c r="D31" s="22">
        <f t="shared" si="18"/>
        <v>0</v>
      </c>
      <c r="E31" s="22">
        <f t="shared" si="18"/>
        <v>13.69</v>
      </c>
      <c r="F31" s="22">
        <f t="shared" si="18"/>
        <v>50</v>
      </c>
      <c r="G31" s="22">
        <f t="shared" si="18"/>
        <v>45.04</v>
      </c>
      <c r="H31" s="22">
        <f t="shared" si="18"/>
        <v>0</v>
      </c>
      <c r="I31" s="22">
        <f t="shared" si="18"/>
        <v>0</v>
      </c>
      <c r="J31" s="22">
        <f t="shared" si="18"/>
        <v>0</v>
      </c>
      <c r="K31" s="22">
        <f t="shared" si="18"/>
        <v>0</v>
      </c>
      <c r="L31" s="22">
        <f t="shared" si="18"/>
        <v>0</v>
      </c>
      <c r="M31" s="22">
        <f t="shared" si="18"/>
        <v>0</v>
      </c>
      <c r="N31" s="22">
        <f t="shared" si="18"/>
        <v>0</v>
      </c>
      <c r="O31" s="23">
        <f t="shared" si="18"/>
        <v>0</v>
      </c>
      <c r="P31" s="21">
        <f t="shared" si="17"/>
        <v>11.398571428571429</v>
      </c>
    </row>
    <row r="32" spans="1:16" ht="15.75" thickBot="1" x14ac:dyDescent="0.3">
      <c r="A32" s="14" t="s">
        <v>16</v>
      </c>
      <c r="B32" s="29">
        <f t="shared" ref="B32:O32" si="19">ROUND(100*(B16-B12)/B12,2)</f>
        <v>5</v>
      </c>
      <c r="C32" s="29">
        <f t="shared" si="19"/>
        <v>5</v>
      </c>
      <c r="D32" s="29">
        <f t="shared" si="19"/>
        <v>6.79</v>
      </c>
      <c r="E32" s="29">
        <f t="shared" si="19"/>
        <v>-21.7</v>
      </c>
      <c r="F32" s="29">
        <f t="shared" si="19"/>
        <v>4.6500000000000004</v>
      </c>
      <c r="G32" s="29">
        <f t="shared" si="19"/>
        <v>3.03</v>
      </c>
      <c r="H32" s="29">
        <f t="shared" si="19"/>
        <v>7.17</v>
      </c>
      <c r="I32" s="29">
        <f t="shared" si="19"/>
        <v>5</v>
      </c>
      <c r="J32" s="29">
        <f t="shared" si="19"/>
        <v>7.46</v>
      </c>
      <c r="K32" s="29">
        <f t="shared" si="19"/>
        <v>5</v>
      </c>
      <c r="L32" s="29">
        <f t="shared" si="19"/>
        <v>6.36</v>
      </c>
      <c r="M32" s="29">
        <f t="shared" si="19"/>
        <v>3</v>
      </c>
      <c r="N32" s="29">
        <f t="shared" si="19"/>
        <v>5</v>
      </c>
      <c r="O32" s="30">
        <f t="shared" si="19"/>
        <v>5.12</v>
      </c>
      <c r="P32" s="26">
        <f t="shared" si="17"/>
        <v>3.3485714285714283</v>
      </c>
    </row>
  </sheetData>
  <mergeCells count="9">
    <mergeCell ref="A29:P29"/>
    <mergeCell ref="A25:P25"/>
    <mergeCell ref="B1:P1"/>
    <mergeCell ref="B2:O2"/>
    <mergeCell ref="A5:P5"/>
    <mergeCell ref="A9:P9"/>
    <mergeCell ref="A17:P17"/>
    <mergeCell ref="A13:P13"/>
    <mergeCell ref="A21:P2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6" orientation="portrait" r:id="rId1"/>
  <headerFooter>
    <oddHeader>&amp;LČ.j.: MSMT-21301/2025-1&amp;RPříloha č. 12
&amp;A</oddHeader>
  </headerFooter>
  <ignoredErrors>
    <ignoredError sqref="B19:O19 B23:O23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  <pageSetUpPr fitToPage="1"/>
  </sheetPr>
  <dimension ref="A1:P32"/>
  <sheetViews>
    <sheetView topLeftCell="A15" zoomScaleNormal="100" workbookViewId="0">
      <selection activeCell="I4" sqref="I4"/>
    </sheetView>
  </sheetViews>
  <sheetFormatPr defaultColWidth="9.140625" defaultRowHeight="15" x14ac:dyDescent="0.25"/>
  <cols>
    <col min="1" max="1" width="15.140625" bestFit="1" customWidth="1"/>
    <col min="2" max="15" width="7.7109375" customWidth="1"/>
    <col min="16" max="16" width="7.7109375" style="2" customWidth="1"/>
  </cols>
  <sheetData>
    <row r="1" spans="1:16" ht="18.75" x14ac:dyDescent="0.3">
      <c r="B1" s="51" t="s">
        <v>31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15.75" x14ac:dyDescent="0.25">
      <c r="A2" s="8"/>
      <c r="B2" s="52" t="s">
        <v>21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8"/>
    </row>
    <row r="3" spans="1:16" ht="16.5" thickBot="1" x14ac:dyDescent="0.3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1"/>
    </row>
    <row r="4" spans="1:16" s="3" customFormat="1" ht="81" customHeight="1" thickBot="1" x14ac:dyDescent="0.3">
      <c r="A4" s="16"/>
      <c r="B4" s="17" t="s">
        <v>0</v>
      </c>
      <c r="C4" s="17" t="s">
        <v>1</v>
      </c>
      <c r="D4" s="17" t="s">
        <v>2</v>
      </c>
      <c r="E4" s="17" t="s">
        <v>3</v>
      </c>
      <c r="F4" s="17" t="s">
        <v>4</v>
      </c>
      <c r="G4" s="17" t="s">
        <v>5</v>
      </c>
      <c r="H4" s="17" t="s">
        <v>6</v>
      </c>
      <c r="I4" s="17" t="s">
        <v>35</v>
      </c>
      <c r="J4" s="17" t="s">
        <v>7</v>
      </c>
      <c r="K4" s="17" t="s">
        <v>8</v>
      </c>
      <c r="L4" s="17" t="s">
        <v>9</v>
      </c>
      <c r="M4" s="17" t="s">
        <v>10</v>
      </c>
      <c r="N4" s="17" t="s">
        <v>11</v>
      </c>
      <c r="O4" s="17" t="s">
        <v>12</v>
      </c>
      <c r="P4" s="18" t="s">
        <v>17</v>
      </c>
    </row>
    <row r="5" spans="1:16" ht="19.5" thickBot="1" x14ac:dyDescent="0.3">
      <c r="A5" s="53">
        <v>2023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5"/>
    </row>
    <row r="6" spans="1:16" x14ac:dyDescent="0.25">
      <c r="A6" s="9" t="s">
        <v>20</v>
      </c>
      <c r="B6" s="36">
        <f>ROUND(12*B8/B7,0)</f>
        <v>4873</v>
      </c>
      <c r="C6" s="36">
        <f t="shared" ref="C6:O6" si="0">ROUND(12*C8/C7,0)</f>
        <v>4415</v>
      </c>
      <c r="D6" s="36">
        <f t="shared" si="0"/>
        <v>4252</v>
      </c>
      <c r="E6" s="36">
        <f t="shared" si="0"/>
        <v>4884</v>
      </c>
      <c r="F6" s="36">
        <f t="shared" si="0"/>
        <v>4822</v>
      </c>
      <c r="G6" s="36">
        <f t="shared" si="0"/>
        <v>4730</v>
      </c>
      <c r="H6" s="36">
        <f t="shared" si="0"/>
        <v>4906</v>
      </c>
      <c r="I6" s="36">
        <f t="shared" si="0"/>
        <v>4452</v>
      </c>
      <c r="J6" s="36">
        <f t="shared" si="0"/>
        <v>4522</v>
      </c>
      <c r="K6" s="36">
        <f t="shared" si="0"/>
        <v>4516</v>
      </c>
      <c r="L6" s="36">
        <f t="shared" si="0"/>
        <v>4484</v>
      </c>
      <c r="M6" s="36">
        <f t="shared" si="0"/>
        <v>3800</v>
      </c>
      <c r="N6" s="36">
        <f t="shared" si="0"/>
        <v>4353</v>
      </c>
      <c r="O6" s="36">
        <f t="shared" si="0"/>
        <v>4603</v>
      </c>
      <c r="P6" s="11">
        <f t="shared" ref="P6:P8" si="1">SUMIF(B6:O6,"&gt;0")/COUNTIF(B6:O6,"&gt;0")</f>
        <v>4543.7142857142853</v>
      </c>
    </row>
    <row r="7" spans="1:16" x14ac:dyDescent="0.25">
      <c r="A7" s="12" t="s">
        <v>15</v>
      </c>
      <c r="B7" s="42">
        <v>62.84</v>
      </c>
      <c r="C7" s="42">
        <v>65.915294376391742</v>
      </c>
      <c r="D7" s="42">
        <v>75.084639999999993</v>
      </c>
      <c r="E7" s="42">
        <v>63.85</v>
      </c>
      <c r="F7" s="42">
        <v>65.952647838775235</v>
      </c>
      <c r="G7" s="43">
        <v>62.911999999999999</v>
      </c>
      <c r="H7" s="42">
        <v>64.721700795550731</v>
      </c>
      <c r="I7" s="42">
        <v>69.13</v>
      </c>
      <c r="J7" s="42">
        <v>69.539449615163107</v>
      </c>
      <c r="K7" s="42">
        <v>69.183999999999997</v>
      </c>
      <c r="L7" s="42">
        <v>68.040000000000006</v>
      </c>
      <c r="M7" s="42">
        <v>74.86</v>
      </c>
      <c r="N7" s="42">
        <v>69.375420566204085</v>
      </c>
      <c r="O7" s="44">
        <v>66.219932263476665</v>
      </c>
      <c r="P7" s="13">
        <f t="shared" si="1"/>
        <v>67.687506103968673</v>
      </c>
    </row>
    <row r="8" spans="1:16" ht="15.75" thickBot="1" x14ac:dyDescent="0.3">
      <c r="A8" s="14" t="s">
        <v>16</v>
      </c>
      <c r="B8" s="45">
        <v>25520</v>
      </c>
      <c r="C8" s="45">
        <v>24254</v>
      </c>
      <c r="D8" s="45">
        <v>26603</v>
      </c>
      <c r="E8" s="45">
        <v>25986</v>
      </c>
      <c r="F8" s="45">
        <v>26500</v>
      </c>
      <c r="G8" s="45">
        <v>24800</v>
      </c>
      <c r="H8" s="45">
        <v>26460</v>
      </c>
      <c r="I8" s="45">
        <v>25646</v>
      </c>
      <c r="J8" s="45">
        <v>26204</v>
      </c>
      <c r="K8" s="45">
        <v>26039</v>
      </c>
      <c r="L8" s="46">
        <v>25422</v>
      </c>
      <c r="M8" s="45">
        <v>23708</v>
      </c>
      <c r="N8" s="45">
        <v>25164</v>
      </c>
      <c r="O8" s="47">
        <v>25400</v>
      </c>
      <c r="P8" s="15">
        <f t="shared" si="1"/>
        <v>25550.428571428572</v>
      </c>
    </row>
    <row r="9" spans="1:16" ht="19.5" thickBot="1" x14ac:dyDescent="0.3">
      <c r="A9" s="53">
        <v>2024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5"/>
    </row>
    <row r="10" spans="1:16" x14ac:dyDescent="0.25">
      <c r="A10" s="9" t="s">
        <v>20</v>
      </c>
      <c r="B10" s="36">
        <f>ROUND(12*B12/B11,0)</f>
        <v>4549</v>
      </c>
      <c r="C10" s="36">
        <f t="shared" ref="C10" si="2">ROUND(12*C12/C11,0)</f>
        <v>4664</v>
      </c>
      <c r="D10" s="36">
        <f t="shared" ref="D10" si="3">ROUND(12*D12/D11,0)</f>
        <v>4556</v>
      </c>
      <c r="E10" s="36">
        <f t="shared" ref="E10" si="4">ROUND(12*E12/E11,0)</f>
        <v>4808</v>
      </c>
      <c r="F10" s="36">
        <f t="shared" ref="F10" si="5">ROUND(12*F12/F11,0)</f>
        <v>4694</v>
      </c>
      <c r="G10" s="36">
        <f t="shared" ref="G10" si="6">ROUND(12*G12/G11,0)</f>
        <v>4314</v>
      </c>
      <c r="H10" s="36">
        <f t="shared" ref="H10" si="7">ROUND(12*H12/H11,0)</f>
        <v>4668</v>
      </c>
      <c r="I10" s="36">
        <f t="shared" ref="I10" si="8">ROUND(12*I12/I11,0)</f>
        <v>4365</v>
      </c>
      <c r="J10" s="36">
        <f t="shared" ref="J10" si="9">ROUND(12*J12/J11,0)</f>
        <v>4711</v>
      </c>
      <c r="K10" s="36">
        <f t="shared" ref="K10" si="10">ROUND(12*K12/K11,0)</f>
        <v>4440</v>
      </c>
      <c r="L10" s="36">
        <f t="shared" ref="L10" si="11">ROUND(12*L12/L11,0)</f>
        <v>4510</v>
      </c>
      <c r="M10" s="36">
        <f t="shared" ref="M10" si="12">ROUND(12*M12/M11,0)</f>
        <v>3800</v>
      </c>
      <c r="N10" s="36">
        <f t="shared" ref="N10" si="13">ROUND(12*N12/N11,0)</f>
        <v>4309</v>
      </c>
      <c r="O10" s="36">
        <f t="shared" ref="O10" si="14">ROUND(12*O12/O11,0)</f>
        <v>4409</v>
      </c>
      <c r="P10" s="11">
        <f t="shared" ref="P10:P12" si="15">SUMIF(B10:O10,"&gt;0")/COUNTIF(B10:O10,"&gt;0")</f>
        <v>4485.5</v>
      </c>
    </row>
    <row r="11" spans="1:16" x14ac:dyDescent="0.25">
      <c r="A11" s="12" t="s">
        <v>15</v>
      </c>
      <c r="B11" s="42">
        <v>65.98</v>
      </c>
      <c r="C11" s="42">
        <v>65.915294376391742</v>
      </c>
      <c r="D11" s="42">
        <v>70.584639999999993</v>
      </c>
      <c r="E11" s="42">
        <v>63.85</v>
      </c>
      <c r="F11" s="42">
        <v>65.952647838775235</v>
      </c>
      <c r="G11" s="43">
        <v>67.599999999999994</v>
      </c>
      <c r="H11" s="42">
        <v>66.663351819417258</v>
      </c>
      <c r="I11" s="42">
        <v>70.510000000000005</v>
      </c>
      <c r="J11" s="42">
        <v>66.306007123636903</v>
      </c>
      <c r="K11" s="42">
        <v>69.183999999999997</v>
      </c>
      <c r="L11" s="42">
        <v>68.040000000000006</v>
      </c>
      <c r="M11" s="42">
        <v>74.86</v>
      </c>
      <c r="N11" s="42">
        <v>69.375420566204085</v>
      </c>
      <c r="O11" s="44">
        <v>69.130698516816295</v>
      </c>
      <c r="P11" s="13">
        <f t="shared" si="15"/>
        <v>68.139432874374378</v>
      </c>
    </row>
    <row r="12" spans="1:16" ht="15.75" thickBot="1" x14ac:dyDescent="0.3">
      <c r="A12" s="14" t="s">
        <v>16</v>
      </c>
      <c r="B12" s="45">
        <v>25010</v>
      </c>
      <c r="C12" s="45">
        <v>25619</v>
      </c>
      <c r="D12" s="45">
        <v>26800</v>
      </c>
      <c r="E12" s="45">
        <v>25580</v>
      </c>
      <c r="F12" s="45">
        <v>25800</v>
      </c>
      <c r="G12" s="45">
        <v>24304</v>
      </c>
      <c r="H12" s="45">
        <v>25931</v>
      </c>
      <c r="I12" s="45">
        <v>25646</v>
      </c>
      <c r="J12" s="45">
        <v>26030</v>
      </c>
      <c r="K12" s="45">
        <v>25596</v>
      </c>
      <c r="L12" s="46">
        <v>25574</v>
      </c>
      <c r="M12" s="45">
        <v>23708</v>
      </c>
      <c r="N12" s="45">
        <v>24912</v>
      </c>
      <c r="O12" s="47">
        <v>25400</v>
      </c>
      <c r="P12" s="15">
        <f t="shared" si="15"/>
        <v>25422.142857142859</v>
      </c>
    </row>
    <row r="13" spans="1:16" ht="19.5" thickBot="1" x14ac:dyDescent="0.3">
      <c r="A13" s="53">
        <v>2025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5"/>
    </row>
    <row r="14" spans="1:16" x14ac:dyDescent="0.25">
      <c r="A14" s="9" t="s">
        <v>20</v>
      </c>
      <c r="B14" s="36">
        <f>ROUND(12*B16/B15,0)</f>
        <v>4735</v>
      </c>
      <c r="C14" s="36">
        <f t="shared" ref="C14" si="16">ROUND(12*C16/C15,0)</f>
        <v>3265</v>
      </c>
      <c r="D14" s="36">
        <f t="shared" ref="D14" si="17">ROUND(12*D16/D15,0)</f>
        <v>4866</v>
      </c>
      <c r="E14" s="36">
        <f t="shared" ref="E14" si="18">ROUND(12*E16/E15,0)</f>
        <v>3359</v>
      </c>
      <c r="F14" s="36">
        <f t="shared" ref="F14" si="19">ROUND(12*F16/F15,0)</f>
        <v>3275</v>
      </c>
      <c r="G14" s="36">
        <f t="shared" ref="G14" si="20">ROUND(12*G16/G15,0)</f>
        <v>2982</v>
      </c>
      <c r="H14" s="36">
        <f t="shared" ref="H14" si="21">ROUND(12*H16/H15,0)</f>
        <v>5002</v>
      </c>
      <c r="I14" s="36">
        <f t="shared" ref="I14" si="22">ROUND(12*I16/I15,0)</f>
        <v>4583</v>
      </c>
      <c r="J14" s="36">
        <f t="shared" ref="J14" si="23">ROUND(12*J16/J15,0)</f>
        <v>5062</v>
      </c>
      <c r="K14" s="36">
        <f t="shared" ref="K14" si="24">ROUND(12*K16/K15,0)</f>
        <v>4662</v>
      </c>
      <c r="L14" s="36">
        <f t="shared" ref="L14" si="25">ROUND(12*L16/L15,0)</f>
        <v>4797</v>
      </c>
      <c r="M14" s="36">
        <f t="shared" ref="M14" si="26">ROUND(12*M16/M15,0)</f>
        <v>3914</v>
      </c>
      <c r="N14" s="36">
        <f t="shared" ref="N14" si="27">ROUND(12*N16/N15,0)</f>
        <v>4525</v>
      </c>
      <c r="O14" s="36">
        <f t="shared" ref="O14" si="28">ROUND(12*O16/O15,0)</f>
        <v>4635</v>
      </c>
      <c r="P14" s="37">
        <f>SUMIF(B14:O14,"&gt;0")/COUNTIF(B14:O14,"&gt;0")</f>
        <v>4261.5714285714284</v>
      </c>
    </row>
    <row r="15" spans="1:16" x14ac:dyDescent="0.25">
      <c r="A15" s="12" t="s">
        <v>15</v>
      </c>
      <c r="B15" s="40">
        <v>66.55</v>
      </c>
      <c r="C15" s="40">
        <v>98.87294156458762</v>
      </c>
      <c r="D15" s="40">
        <v>70.584639999999993</v>
      </c>
      <c r="E15" s="41">
        <v>71.55</v>
      </c>
      <c r="F15" s="41">
        <v>98.929000000000002</v>
      </c>
      <c r="G15" s="41">
        <v>100.78</v>
      </c>
      <c r="H15" s="40">
        <v>66.663351819417258</v>
      </c>
      <c r="I15" s="41">
        <v>70.510000000000005</v>
      </c>
      <c r="J15" s="40">
        <v>66.306007123636903</v>
      </c>
      <c r="K15" s="41">
        <v>69.183999999999997</v>
      </c>
      <c r="L15" s="41">
        <v>68.040000000000006</v>
      </c>
      <c r="M15" s="40">
        <v>74.86</v>
      </c>
      <c r="N15" s="41">
        <v>69.375420566204085</v>
      </c>
      <c r="O15" s="40">
        <v>69.130698516816295</v>
      </c>
      <c r="P15" s="13">
        <f t="shared" ref="P15:P16" si="29">SUMIF(B15:O15,"&gt;0")/COUNTIF(B15:O15,"&gt;0")</f>
        <v>75.80971854219014</v>
      </c>
    </row>
    <row r="16" spans="1:16" ht="15.75" thickBot="1" x14ac:dyDescent="0.3">
      <c r="A16" s="14" t="s">
        <v>16</v>
      </c>
      <c r="B16" s="38">
        <v>26261</v>
      </c>
      <c r="C16" s="38">
        <v>26900</v>
      </c>
      <c r="D16" s="38">
        <v>28620</v>
      </c>
      <c r="E16" s="38">
        <v>20029</v>
      </c>
      <c r="F16" s="38">
        <v>27000</v>
      </c>
      <c r="G16" s="38">
        <v>25040</v>
      </c>
      <c r="H16" s="38">
        <v>27790</v>
      </c>
      <c r="I16" s="38">
        <v>26928</v>
      </c>
      <c r="J16" s="38">
        <v>27972</v>
      </c>
      <c r="K16" s="38">
        <v>26876</v>
      </c>
      <c r="L16" s="39">
        <v>27201</v>
      </c>
      <c r="M16" s="38">
        <v>24419</v>
      </c>
      <c r="N16" s="38">
        <v>26158</v>
      </c>
      <c r="O16" s="38">
        <v>26700</v>
      </c>
      <c r="P16" s="15">
        <f t="shared" si="29"/>
        <v>26278.142857142859</v>
      </c>
    </row>
    <row r="17" spans="1:16" ht="19.5" thickBot="1" x14ac:dyDescent="0.3">
      <c r="A17" s="48" t="s">
        <v>28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50"/>
    </row>
    <row r="18" spans="1:16" x14ac:dyDescent="0.25">
      <c r="A18" s="9" t="s">
        <v>20</v>
      </c>
      <c r="B18" s="19">
        <f t="shared" ref="B18:O18" si="30">ROUND(B10-B6,0)</f>
        <v>-324</v>
      </c>
      <c r="C18" s="19">
        <f t="shared" si="30"/>
        <v>249</v>
      </c>
      <c r="D18" s="19">
        <f t="shared" si="30"/>
        <v>304</v>
      </c>
      <c r="E18" s="19">
        <f t="shared" si="30"/>
        <v>-76</v>
      </c>
      <c r="F18" s="19">
        <f t="shared" si="30"/>
        <v>-128</v>
      </c>
      <c r="G18" s="19">
        <f t="shared" si="30"/>
        <v>-416</v>
      </c>
      <c r="H18" s="19">
        <f t="shared" si="30"/>
        <v>-238</v>
      </c>
      <c r="I18" s="19">
        <f t="shared" si="30"/>
        <v>-87</v>
      </c>
      <c r="J18" s="19">
        <f t="shared" si="30"/>
        <v>189</v>
      </c>
      <c r="K18" s="19">
        <f t="shared" si="30"/>
        <v>-76</v>
      </c>
      <c r="L18" s="19">
        <f t="shared" si="30"/>
        <v>26</v>
      </c>
      <c r="M18" s="19">
        <f t="shared" si="30"/>
        <v>0</v>
      </c>
      <c r="N18" s="19">
        <f t="shared" si="30"/>
        <v>-44</v>
      </c>
      <c r="O18" s="20">
        <f t="shared" si="30"/>
        <v>-194</v>
      </c>
      <c r="P18" s="11">
        <f t="shared" ref="P18:P20" si="31">AVERAGE(B18:O18)</f>
        <v>-58.214285714285715</v>
      </c>
    </row>
    <row r="19" spans="1:16" x14ac:dyDescent="0.25">
      <c r="A19" s="12" t="s">
        <v>15</v>
      </c>
      <c r="B19" s="22">
        <f t="shared" ref="B19:O19" si="32">ROUND(B11-B7,2)</f>
        <v>3.14</v>
      </c>
      <c r="C19" s="22">
        <f t="shared" si="32"/>
        <v>0</v>
      </c>
      <c r="D19" s="22">
        <f t="shared" si="32"/>
        <v>-4.5</v>
      </c>
      <c r="E19" s="22">
        <f t="shared" si="32"/>
        <v>0</v>
      </c>
      <c r="F19" s="22">
        <f t="shared" si="32"/>
        <v>0</v>
      </c>
      <c r="G19" s="22">
        <f t="shared" si="32"/>
        <v>4.6900000000000004</v>
      </c>
      <c r="H19" s="22">
        <f t="shared" si="32"/>
        <v>1.94</v>
      </c>
      <c r="I19" s="22">
        <f t="shared" si="32"/>
        <v>1.38</v>
      </c>
      <c r="J19" s="22">
        <f t="shared" si="32"/>
        <v>-3.23</v>
      </c>
      <c r="K19" s="22">
        <f t="shared" si="32"/>
        <v>0</v>
      </c>
      <c r="L19" s="22">
        <f t="shared" si="32"/>
        <v>0</v>
      </c>
      <c r="M19" s="22">
        <f t="shared" si="32"/>
        <v>0</v>
      </c>
      <c r="N19" s="22">
        <f t="shared" si="32"/>
        <v>0</v>
      </c>
      <c r="O19" s="23">
        <f t="shared" si="32"/>
        <v>2.91</v>
      </c>
      <c r="P19" s="21">
        <f t="shared" si="31"/>
        <v>0.45214285714285712</v>
      </c>
    </row>
    <row r="20" spans="1:16" ht="15.75" thickBot="1" x14ac:dyDescent="0.3">
      <c r="A20" s="14" t="s">
        <v>16</v>
      </c>
      <c r="B20" s="31">
        <f t="shared" ref="B20:O20" si="33">ROUND(B12-B8,0)</f>
        <v>-510</v>
      </c>
      <c r="C20" s="31">
        <f t="shared" si="33"/>
        <v>1365</v>
      </c>
      <c r="D20" s="31">
        <f t="shared" si="33"/>
        <v>197</v>
      </c>
      <c r="E20" s="31">
        <f t="shared" si="33"/>
        <v>-406</v>
      </c>
      <c r="F20" s="31">
        <f t="shared" si="33"/>
        <v>-700</v>
      </c>
      <c r="G20" s="31">
        <f t="shared" si="33"/>
        <v>-496</v>
      </c>
      <c r="H20" s="31">
        <f t="shared" si="33"/>
        <v>-529</v>
      </c>
      <c r="I20" s="31">
        <f t="shared" si="33"/>
        <v>0</v>
      </c>
      <c r="J20" s="31">
        <f t="shared" si="33"/>
        <v>-174</v>
      </c>
      <c r="K20" s="31">
        <f t="shared" si="33"/>
        <v>-443</v>
      </c>
      <c r="L20" s="31">
        <f t="shared" si="33"/>
        <v>152</v>
      </c>
      <c r="M20" s="31">
        <f t="shared" si="33"/>
        <v>0</v>
      </c>
      <c r="N20" s="31">
        <f t="shared" si="33"/>
        <v>-252</v>
      </c>
      <c r="O20" s="32">
        <f t="shared" si="33"/>
        <v>0</v>
      </c>
      <c r="P20" s="33">
        <f t="shared" si="31"/>
        <v>-128.28571428571428</v>
      </c>
    </row>
    <row r="21" spans="1:16" ht="19.5" thickBot="1" x14ac:dyDescent="0.3">
      <c r="A21" s="48" t="s">
        <v>32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50"/>
    </row>
    <row r="22" spans="1:16" x14ac:dyDescent="0.25">
      <c r="A22" s="9" t="s">
        <v>20</v>
      </c>
      <c r="B22" s="19">
        <f t="shared" ref="B22:O22" si="34">ROUND(B14-B10,0)</f>
        <v>186</v>
      </c>
      <c r="C22" s="19">
        <f t="shared" si="34"/>
        <v>-1399</v>
      </c>
      <c r="D22" s="19">
        <f t="shared" si="34"/>
        <v>310</v>
      </c>
      <c r="E22" s="19">
        <f t="shared" si="34"/>
        <v>-1449</v>
      </c>
      <c r="F22" s="19">
        <f t="shared" si="34"/>
        <v>-1419</v>
      </c>
      <c r="G22" s="19">
        <f t="shared" si="34"/>
        <v>-1332</v>
      </c>
      <c r="H22" s="19">
        <f t="shared" si="34"/>
        <v>334</v>
      </c>
      <c r="I22" s="19">
        <f t="shared" si="34"/>
        <v>218</v>
      </c>
      <c r="J22" s="19">
        <f t="shared" si="34"/>
        <v>351</v>
      </c>
      <c r="K22" s="19">
        <f t="shared" si="34"/>
        <v>222</v>
      </c>
      <c r="L22" s="19">
        <f t="shared" si="34"/>
        <v>287</v>
      </c>
      <c r="M22" s="19">
        <f t="shared" si="34"/>
        <v>114</v>
      </c>
      <c r="N22" s="19">
        <f t="shared" si="34"/>
        <v>216</v>
      </c>
      <c r="O22" s="20">
        <f t="shared" si="34"/>
        <v>226</v>
      </c>
      <c r="P22" s="11">
        <f t="shared" ref="P22:P24" si="35">AVERAGE(B22:O22)</f>
        <v>-223.92857142857142</v>
      </c>
    </row>
    <row r="23" spans="1:16" x14ac:dyDescent="0.25">
      <c r="A23" s="12" t="s">
        <v>15</v>
      </c>
      <c r="B23" s="22">
        <f t="shared" ref="B23:O23" si="36">ROUND(B15-B11,2)</f>
        <v>0.56999999999999995</v>
      </c>
      <c r="C23" s="22">
        <f t="shared" si="36"/>
        <v>32.96</v>
      </c>
      <c r="D23" s="22">
        <f t="shared" si="36"/>
        <v>0</v>
      </c>
      <c r="E23" s="22">
        <f t="shared" si="36"/>
        <v>7.7</v>
      </c>
      <c r="F23" s="22">
        <f t="shared" si="36"/>
        <v>32.979999999999997</v>
      </c>
      <c r="G23" s="22">
        <f t="shared" si="36"/>
        <v>33.18</v>
      </c>
      <c r="H23" s="22">
        <f t="shared" si="36"/>
        <v>0</v>
      </c>
      <c r="I23" s="22">
        <f t="shared" si="36"/>
        <v>0</v>
      </c>
      <c r="J23" s="22">
        <f t="shared" si="36"/>
        <v>0</v>
      </c>
      <c r="K23" s="22">
        <f t="shared" si="36"/>
        <v>0</v>
      </c>
      <c r="L23" s="22">
        <f t="shared" si="36"/>
        <v>0</v>
      </c>
      <c r="M23" s="22">
        <f t="shared" si="36"/>
        <v>0</v>
      </c>
      <c r="N23" s="22">
        <f t="shared" si="36"/>
        <v>0</v>
      </c>
      <c r="O23" s="23">
        <f t="shared" si="36"/>
        <v>0</v>
      </c>
      <c r="P23" s="21">
        <f t="shared" si="35"/>
        <v>7.6707142857142872</v>
      </c>
    </row>
    <row r="24" spans="1:16" ht="15.75" thickBot="1" x14ac:dyDescent="0.3">
      <c r="A24" s="14" t="s">
        <v>16</v>
      </c>
      <c r="B24" s="31">
        <f t="shared" ref="B24:O24" si="37">ROUND(B16-B12,0)</f>
        <v>1251</v>
      </c>
      <c r="C24" s="31">
        <f t="shared" si="37"/>
        <v>1281</v>
      </c>
      <c r="D24" s="31">
        <f t="shared" si="37"/>
        <v>1820</v>
      </c>
      <c r="E24" s="31">
        <f t="shared" si="37"/>
        <v>-5551</v>
      </c>
      <c r="F24" s="31">
        <f t="shared" si="37"/>
        <v>1200</v>
      </c>
      <c r="G24" s="31">
        <f t="shared" si="37"/>
        <v>736</v>
      </c>
      <c r="H24" s="31">
        <f t="shared" si="37"/>
        <v>1859</v>
      </c>
      <c r="I24" s="31">
        <f t="shared" si="37"/>
        <v>1282</v>
      </c>
      <c r="J24" s="31">
        <f t="shared" si="37"/>
        <v>1942</v>
      </c>
      <c r="K24" s="31">
        <f t="shared" si="37"/>
        <v>1280</v>
      </c>
      <c r="L24" s="31">
        <f t="shared" si="37"/>
        <v>1627</v>
      </c>
      <c r="M24" s="31">
        <f t="shared" si="37"/>
        <v>711</v>
      </c>
      <c r="N24" s="31">
        <f t="shared" si="37"/>
        <v>1246</v>
      </c>
      <c r="O24" s="32">
        <f t="shared" si="37"/>
        <v>1300</v>
      </c>
      <c r="P24" s="33">
        <f t="shared" si="35"/>
        <v>856</v>
      </c>
    </row>
    <row r="25" spans="1:16" ht="19.5" thickBot="1" x14ac:dyDescent="0.3">
      <c r="A25" s="48" t="s">
        <v>29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50"/>
    </row>
    <row r="26" spans="1:16" x14ac:dyDescent="0.25">
      <c r="A26" s="9" t="s">
        <v>20</v>
      </c>
      <c r="B26" s="27">
        <f t="shared" ref="B26:O26" si="38">ROUND(100*(B10-B6)/B6,2)</f>
        <v>-6.65</v>
      </c>
      <c r="C26" s="27">
        <f t="shared" si="38"/>
        <v>5.64</v>
      </c>
      <c r="D26" s="27">
        <f t="shared" si="38"/>
        <v>7.15</v>
      </c>
      <c r="E26" s="27">
        <f t="shared" si="38"/>
        <v>-1.56</v>
      </c>
      <c r="F26" s="27">
        <f t="shared" si="38"/>
        <v>-2.65</v>
      </c>
      <c r="G26" s="27">
        <f t="shared" si="38"/>
        <v>-8.7899999999999991</v>
      </c>
      <c r="H26" s="27">
        <f t="shared" si="38"/>
        <v>-4.8499999999999996</v>
      </c>
      <c r="I26" s="27">
        <f t="shared" si="38"/>
        <v>-1.95</v>
      </c>
      <c r="J26" s="27">
        <f t="shared" si="38"/>
        <v>4.18</v>
      </c>
      <c r="K26" s="27">
        <f t="shared" si="38"/>
        <v>-1.68</v>
      </c>
      <c r="L26" s="27">
        <f t="shared" si="38"/>
        <v>0.57999999999999996</v>
      </c>
      <c r="M26" s="27">
        <f t="shared" si="38"/>
        <v>0</v>
      </c>
      <c r="N26" s="27">
        <f t="shared" si="38"/>
        <v>-1.01</v>
      </c>
      <c r="O26" s="28">
        <f t="shared" si="38"/>
        <v>-4.21</v>
      </c>
      <c r="P26" s="25">
        <f t="shared" ref="P26:P28" si="39">AVERAGE(B26:O26)</f>
        <v>-1.1285714285714283</v>
      </c>
    </row>
    <row r="27" spans="1:16" x14ac:dyDescent="0.25">
      <c r="A27" s="12" t="s">
        <v>15</v>
      </c>
      <c r="B27" s="22">
        <f t="shared" ref="B27:O27" si="40">ROUND(100*(B11-B7)/B7,2)</f>
        <v>5</v>
      </c>
      <c r="C27" s="22">
        <f t="shared" si="40"/>
        <v>0</v>
      </c>
      <c r="D27" s="22">
        <f t="shared" si="40"/>
        <v>-5.99</v>
      </c>
      <c r="E27" s="22">
        <f t="shared" si="40"/>
        <v>0</v>
      </c>
      <c r="F27" s="22">
        <f t="shared" si="40"/>
        <v>0</v>
      </c>
      <c r="G27" s="22">
        <f t="shared" si="40"/>
        <v>7.45</v>
      </c>
      <c r="H27" s="22">
        <f t="shared" si="40"/>
        <v>3</v>
      </c>
      <c r="I27" s="22">
        <f t="shared" si="40"/>
        <v>2</v>
      </c>
      <c r="J27" s="22">
        <f t="shared" si="40"/>
        <v>-4.6500000000000004</v>
      </c>
      <c r="K27" s="22">
        <f t="shared" si="40"/>
        <v>0</v>
      </c>
      <c r="L27" s="22">
        <f t="shared" si="40"/>
        <v>0</v>
      </c>
      <c r="M27" s="22">
        <f t="shared" si="40"/>
        <v>0</v>
      </c>
      <c r="N27" s="22">
        <f t="shared" si="40"/>
        <v>0</v>
      </c>
      <c r="O27" s="23">
        <f t="shared" si="40"/>
        <v>4.4000000000000004</v>
      </c>
      <c r="P27" s="21">
        <f t="shared" si="39"/>
        <v>0.80071428571428582</v>
      </c>
    </row>
    <row r="28" spans="1:16" ht="15.75" thickBot="1" x14ac:dyDescent="0.3">
      <c r="A28" s="14" t="s">
        <v>16</v>
      </c>
      <c r="B28" s="29">
        <f t="shared" ref="B28:O28" si="41">ROUND(100*(B12-B8)/B8,2)</f>
        <v>-2</v>
      </c>
      <c r="C28" s="29">
        <f t="shared" si="41"/>
        <v>5.63</v>
      </c>
      <c r="D28" s="29">
        <f t="shared" si="41"/>
        <v>0.74</v>
      </c>
      <c r="E28" s="29">
        <f t="shared" si="41"/>
        <v>-1.56</v>
      </c>
      <c r="F28" s="29">
        <f t="shared" si="41"/>
        <v>-2.64</v>
      </c>
      <c r="G28" s="29">
        <f t="shared" si="41"/>
        <v>-2</v>
      </c>
      <c r="H28" s="29">
        <f t="shared" si="41"/>
        <v>-2</v>
      </c>
      <c r="I28" s="29">
        <f t="shared" si="41"/>
        <v>0</v>
      </c>
      <c r="J28" s="29">
        <f t="shared" si="41"/>
        <v>-0.66</v>
      </c>
      <c r="K28" s="29">
        <f t="shared" si="41"/>
        <v>-1.7</v>
      </c>
      <c r="L28" s="29">
        <f t="shared" si="41"/>
        <v>0.6</v>
      </c>
      <c r="M28" s="29">
        <f t="shared" si="41"/>
        <v>0</v>
      </c>
      <c r="N28" s="29">
        <f t="shared" si="41"/>
        <v>-1</v>
      </c>
      <c r="O28" s="30">
        <f t="shared" si="41"/>
        <v>0</v>
      </c>
      <c r="P28" s="26">
        <f t="shared" si="39"/>
        <v>-0.47071428571428575</v>
      </c>
    </row>
    <row r="29" spans="1:16" ht="19.5" thickBot="1" x14ac:dyDescent="0.3">
      <c r="A29" s="48" t="s">
        <v>33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50"/>
    </row>
    <row r="30" spans="1:16" x14ac:dyDescent="0.25">
      <c r="A30" s="9" t="s">
        <v>20</v>
      </c>
      <c r="B30" s="27">
        <f t="shared" ref="B30:O30" si="42">ROUND(100*(B14-B10)/B10,2)</f>
        <v>4.09</v>
      </c>
      <c r="C30" s="27">
        <f t="shared" si="42"/>
        <v>-30</v>
      </c>
      <c r="D30" s="27">
        <f t="shared" si="42"/>
        <v>6.8</v>
      </c>
      <c r="E30" s="27">
        <f t="shared" si="42"/>
        <v>-30.14</v>
      </c>
      <c r="F30" s="27">
        <f t="shared" si="42"/>
        <v>-30.23</v>
      </c>
      <c r="G30" s="27">
        <f t="shared" si="42"/>
        <v>-30.88</v>
      </c>
      <c r="H30" s="27">
        <f t="shared" si="42"/>
        <v>7.16</v>
      </c>
      <c r="I30" s="27">
        <f t="shared" si="42"/>
        <v>4.99</v>
      </c>
      <c r="J30" s="27">
        <f t="shared" si="42"/>
        <v>7.45</v>
      </c>
      <c r="K30" s="27">
        <f t="shared" si="42"/>
        <v>5</v>
      </c>
      <c r="L30" s="27">
        <f t="shared" si="42"/>
        <v>6.36</v>
      </c>
      <c r="M30" s="27">
        <f t="shared" si="42"/>
        <v>3</v>
      </c>
      <c r="N30" s="27">
        <f t="shared" si="42"/>
        <v>5.01</v>
      </c>
      <c r="O30" s="28">
        <f t="shared" si="42"/>
        <v>5.13</v>
      </c>
      <c r="P30" s="25">
        <f t="shared" ref="P30:P32" si="43">AVERAGE(B30:O30)</f>
        <v>-4.7328571428571431</v>
      </c>
    </row>
    <row r="31" spans="1:16" x14ac:dyDescent="0.25">
      <c r="A31" s="12" t="s">
        <v>15</v>
      </c>
      <c r="B31" s="22">
        <f t="shared" ref="B31:O31" si="44">ROUND(100*(B15-B11)/B11,2)</f>
        <v>0.86</v>
      </c>
      <c r="C31" s="22">
        <f t="shared" si="44"/>
        <v>50</v>
      </c>
      <c r="D31" s="22">
        <f t="shared" si="44"/>
        <v>0</v>
      </c>
      <c r="E31" s="22">
        <f t="shared" si="44"/>
        <v>12.06</v>
      </c>
      <c r="F31" s="22">
        <f t="shared" si="44"/>
        <v>50</v>
      </c>
      <c r="G31" s="22">
        <f t="shared" si="44"/>
        <v>49.08</v>
      </c>
      <c r="H31" s="22">
        <f t="shared" si="44"/>
        <v>0</v>
      </c>
      <c r="I31" s="22">
        <f t="shared" si="44"/>
        <v>0</v>
      </c>
      <c r="J31" s="22">
        <f t="shared" si="44"/>
        <v>0</v>
      </c>
      <c r="K31" s="22">
        <f t="shared" si="44"/>
        <v>0</v>
      </c>
      <c r="L31" s="22">
        <f t="shared" si="44"/>
        <v>0</v>
      </c>
      <c r="M31" s="22">
        <f t="shared" si="44"/>
        <v>0</v>
      </c>
      <c r="N31" s="22">
        <f t="shared" si="44"/>
        <v>0</v>
      </c>
      <c r="O31" s="23">
        <f t="shared" si="44"/>
        <v>0</v>
      </c>
      <c r="P31" s="21">
        <f t="shared" si="43"/>
        <v>11.571428571428571</v>
      </c>
    </row>
    <row r="32" spans="1:16" ht="15.75" thickBot="1" x14ac:dyDescent="0.3">
      <c r="A32" s="14" t="s">
        <v>16</v>
      </c>
      <c r="B32" s="29">
        <f t="shared" ref="B32:O32" si="45">ROUND(100*(B16-B12)/B12,2)</f>
        <v>5</v>
      </c>
      <c r="C32" s="29">
        <f t="shared" si="45"/>
        <v>5</v>
      </c>
      <c r="D32" s="29">
        <f t="shared" si="45"/>
        <v>6.79</v>
      </c>
      <c r="E32" s="29">
        <f t="shared" si="45"/>
        <v>-21.7</v>
      </c>
      <c r="F32" s="29">
        <f t="shared" si="45"/>
        <v>4.6500000000000004</v>
      </c>
      <c r="G32" s="29">
        <f t="shared" si="45"/>
        <v>3.03</v>
      </c>
      <c r="H32" s="29">
        <f t="shared" si="45"/>
        <v>7.17</v>
      </c>
      <c r="I32" s="29">
        <f t="shared" si="45"/>
        <v>5</v>
      </c>
      <c r="J32" s="29">
        <f t="shared" si="45"/>
        <v>7.46</v>
      </c>
      <c r="K32" s="29">
        <f t="shared" si="45"/>
        <v>5</v>
      </c>
      <c r="L32" s="29">
        <f t="shared" si="45"/>
        <v>6.36</v>
      </c>
      <c r="M32" s="29">
        <f t="shared" si="45"/>
        <v>3</v>
      </c>
      <c r="N32" s="29">
        <f t="shared" si="45"/>
        <v>5</v>
      </c>
      <c r="O32" s="30">
        <f t="shared" si="45"/>
        <v>5.12</v>
      </c>
      <c r="P32" s="26">
        <f t="shared" si="43"/>
        <v>3.3485714285714283</v>
      </c>
    </row>
  </sheetData>
  <mergeCells count="9">
    <mergeCell ref="A29:P29"/>
    <mergeCell ref="A25:P25"/>
    <mergeCell ref="B1:P1"/>
    <mergeCell ref="B2:O2"/>
    <mergeCell ref="A5:P5"/>
    <mergeCell ref="A9:P9"/>
    <mergeCell ref="A17:P17"/>
    <mergeCell ref="A13:P13"/>
    <mergeCell ref="A21:P2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6" orientation="portrait" r:id="rId1"/>
  <headerFooter>
    <oddHeader>&amp;LČ.j.: MSMT-21301/2025-1&amp;RPříloha č. 12
&amp;A</oddHeader>
  </headerFooter>
  <ignoredErrors>
    <ignoredError sqref="B19:O19 B23:O2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titul</vt:lpstr>
      <vt:lpstr>Tabulka a graf č. 1</vt:lpstr>
      <vt:lpstr>Tabulka a graf č. 2</vt:lpstr>
      <vt:lpstr>Tabulka a graf č. 3</vt:lpstr>
      <vt:lpstr>Tabulka a graf č. 4</vt:lpstr>
      <vt:lpstr>Tabulka a graf č. 5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Hrdinová Jana</cp:lastModifiedBy>
  <cp:lastPrinted>2023-01-20T13:33:13Z</cp:lastPrinted>
  <dcterms:created xsi:type="dcterms:W3CDTF">2013-07-15T08:35:23Z</dcterms:created>
  <dcterms:modified xsi:type="dcterms:W3CDTF">2025-09-10T11:06:09Z</dcterms:modified>
</cp:coreProperties>
</file>