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5EAE45C0-B805-4113-B7FD-78C6109A4D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44" l="1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B14" i="45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B14" i="47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B6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B10" i="44"/>
  <c r="O6" i="45"/>
  <c r="N6" i="45"/>
  <c r="M6" i="45"/>
  <c r="L6" i="45"/>
  <c r="K6" i="45"/>
  <c r="J6" i="45"/>
  <c r="I6" i="45"/>
  <c r="H6" i="45"/>
  <c r="G6" i="45"/>
  <c r="F6" i="45"/>
  <c r="E6" i="45"/>
  <c r="D6" i="45"/>
  <c r="C6" i="45"/>
  <c r="B6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B10" i="45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B10" i="47"/>
  <c r="A29" i="43"/>
  <c r="A21" i="43"/>
  <c r="A17" i="43"/>
  <c r="A13" i="43"/>
  <c r="A9" i="43"/>
  <c r="A5" i="43"/>
  <c r="A29" i="42"/>
  <c r="A25" i="42"/>
  <c r="A21" i="42"/>
  <c r="A17" i="42"/>
  <c r="A13" i="42"/>
  <c r="A9" i="42"/>
  <c r="A5" i="42"/>
  <c r="A29" i="44"/>
  <c r="A25" i="44"/>
  <c r="A21" i="44"/>
  <c r="A17" i="44"/>
  <c r="A13" i="44"/>
  <c r="A9" i="44"/>
  <c r="A5" i="44"/>
  <c r="A29" i="45"/>
  <c r="A25" i="45"/>
  <c r="A21" i="45"/>
  <c r="A17" i="45"/>
  <c r="A13" i="45"/>
  <c r="A9" i="45"/>
  <c r="A5" i="45"/>
  <c r="O32" i="47" l="1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P16" i="47" l="1"/>
  <c r="P15" i="47"/>
  <c r="B1" i="45" l="1"/>
  <c r="B1" i="43" l="1"/>
  <c r="B1" i="42"/>
  <c r="B1" i="44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P12" i="47"/>
  <c r="P11" i="47"/>
  <c r="P8" i="47"/>
  <c r="P7" i="47"/>
  <c r="K22" i="45"/>
  <c r="F2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P16" i="45"/>
  <c r="P15" i="45"/>
  <c r="P12" i="45"/>
  <c r="P11" i="45"/>
  <c r="P8" i="45"/>
  <c r="P7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P16" i="44"/>
  <c r="P15" i="44"/>
  <c r="P12" i="44"/>
  <c r="P11" i="44"/>
  <c r="P8" i="44"/>
  <c r="P7" i="44"/>
  <c r="K18" i="44" l="1"/>
  <c r="O30" i="45"/>
  <c r="N18" i="45"/>
  <c r="B22" i="43"/>
  <c r="E30" i="44"/>
  <c r="J26" i="45"/>
  <c r="E18" i="45"/>
  <c r="N22" i="44"/>
  <c r="E26" i="44"/>
  <c r="G26" i="44"/>
  <c r="P14" i="43"/>
  <c r="K18" i="45"/>
  <c r="I26" i="44"/>
  <c r="F30" i="45"/>
  <c r="N30" i="45"/>
  <c r="M26" i="45"/>
  <c r="C22" i="45"/>
  <c r="G22" i="44"/>
  <c r="K30" i="44"/>
  <c r="O22" i="44"/>
  <c r="J26" i="44"/>
  <c r="O26" i="44"/>
  <c r="C26" i="44"/>
  <c r="O18" i="44"/>
  <c r="F22" i="45"/>
  <c r="J22" i="45"/>
  <c r="B26" i="44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<sst xmlns="http://schemas.openxmlformats.org/spreadsheetml/2006/main" count="199" uniqueCount="36">
  <si>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</si>
  <si>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</si>
  <si>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</si>
  <si>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</si>
  <si>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</si>
  <si>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</si>
  <si>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</si>
  <si>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</si>
  <si>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</si>
  <si>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</si>
  <si>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</si>
  <si>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</si>
  <si>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</si>
  <si>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</si>
  <si>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</si>
  <si>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</si>
  <si>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</si>
  <si>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</si>
  <si>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ŠKOLNÍ STRAVOVÁNÍ</t>
  </si>
  <si>
    <t>VE ŠKOLNÍCH JÍDELNÁCH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</si>
  <si>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</si>
  <si>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</si>
  <si>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</si>
  <si>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</si>
  <si>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</si>
  <si>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</si>
  <si>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Celodenně stravovaní</t>
  </si>
  <si>
    <t>Příloha č. 14</t>
  </si>
  <si>
    <t>Meziroční změny 2024 oproti 2023 - absolutně</t>
  </si>
  <si>
    <t>Meziroční změny 2024 oproti 2023 - v %</t>
  </si>
  <si>
    <t>v letech 2023 - 2025</t>
  </si>
  <si>
    <t>Krajské normativy školní jídelny celodenně stravovaní v letech 2023 - 2025</t>
  </si>
  <si>
    <t>Meziroční změny 2025 oproti 2024 - absolutně</t>
  </si>
  <si>
    <t>Meziroční změny 2025 oproti 2024 - v %</t>
  </si>
  <si>
    <t>Č.j.: MSMT-21301/2025-1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</si>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</sst>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5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3" fontId="12" fillId="0" borderId="3" xfId="0" applyNumberFormat="1" applyFont="1" applyBorder="1" applyAlignment="1">
      <alignment vertical="center"/>
    </xf>
    <xf numFmtId="3" fontId="0" fillId="2" borderId="6" xfId="0" applyNumberFormat="1" applyFill="1" applyBorder="1"/>
    <xf numFmtId="4" fontId="12" fillId="0" borderId="7" xfId="0" applyNumberFormat="1" applyFont="1" applyBorder="1" applyAlignment="1">
      <alignment vertical="center"/>
    </xf>
    <xf numFmtId="4" fontId="4" fillId="2" borderId="9" xfId="0" applyNumberFormat="1" applyFont="1" applyFill="1" applyBorder="1"/>
    <xf numFmtId="3" fontId="12" fillId="0" borderId="10" xfId="0" applyNumberFormat="1" applyFont="1" applyBorder="1" applyAlignment="1">
      <alignment vertical="center"/>
    </xf>
    <xf numFmtId="3" fontId="4" fillId="2" borderId="13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2" fontId="6" fillId="0" borderId="18" xfId="0" applyNumberFormat="1" applyFont="1" applyBorder="1" applyAlignment="1">
      <alignment horizontal="center" vertical="center" textRotation="90" wrapText="1"/>
    </xf>
    <xf numFmtId="164" fontId="0" fillId="0" borderId="4" xfId="0" applyNumberFormat="1" applyBorder="1"/>
    <xf numFmtId="164" fontId="0" fillId="0" borderId="5" xfId="0" applyNumberForma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165" fontId="0" fillId="2" borderId="19" xfId="0" applyNumberForma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3" fontId="0" fillId="2" borderId="13" xfId="0" applyNumberFormat="1" applyFill="1" applyBorder="1"/>
    <xf numFmtId="0" fontId="0" fillId="0" borderId="0" xfId="0" applyAlignment="1">
      <alignment horizontal="left"/>
    </xf>
    <xf numFmtId="3" fontId="0" fillId="0" borderId="0" xfId="0" applyNumberFormat="1"/>
    <xf numFmtId="3" fontId="4" fillId="0" borderId="4" xfId="0" applyNumberFormat="1" applyFont="1" applyBorder="1"/>
    <xf numFmtId="3" fontId="4" fillId="2" borderId="6" xfId="0" applyNumberFormat="1" applyFont="1" applyFill="1" applyBorder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/>
    <xf numFmtId="4" fontId="4" fillId="0" borderId="8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/>
    <xf numFmtId="3" fontId="4" fillId="0" borderId="12" xfId="0" applyNumberFormat="1" applyFont="1" applyBorder="1" applyAlignment="1">
      <alignment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FF0066"/>
      <color rgb="FFFF0000"/>
      <color rgb="FF800000"/>
      <color rgb="FFFFFF00"/>
      <color rgb="FFFF99FF"/>
      <color rgb="FFFFCCFF"/>
      <color rgb="FFFFFFCC"/>
      <color rgb="FF3399FF"/>
      <color rgb="FFFF99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10563</c:v>
                </c:pt>
                <c:pt idx="1">
                  <c:v>11290</c:v>
                </c:pt>
                <c:pt idx="2">
                  <c:v>12785</c:v>
                </c:pt>
                <c:pt idx="3">
                  <c:v>14619</c:v>
                </c:pt>
                <c:pt idx="4">
                  <c:v>11146</c:v>
                </c:pt>
                <c:pt idx="5">
                  <c:v>10690</c:v>
                </c:pt>
                <c:pt idx="6">
                  <c:v>12408</c:v>
                </c:pt>
                <c:pt idx="7">
                  <c:v>10528</c:v>
                </c:pt>
                <c:pt idx="8">
                  <c:v>9726</c:v>
                </c:pt>
                <c:pt idx="9">
                  <c:v>9201</c:v>
                </c:pt>
                <c:pt idx="10">
                  <c:v>9289</c:v>
                </c:pt>
                <c:pt idx="11">
                  <c:v>9664</c:v>
                </c:pt>
                <c:pt idx="12">
                  <c:v>12519</c:v>
                </c:pt>
                <c:pt idx="13">
                  <c:v>11573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A-413E-89E2-66EBAAC915EA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10639</c:v>
                </c:pt>
                <c:pt idx="1">
                  <c:v>11064</c:v>
                </c:pt>
                <c:pt idx="2">
                  <c:v>12879</c:v>
                </c:pt>
                <c:pt idx="3">
                  <c:v>15880</c:v>
                </c:pt>
                <c:pt idx="4">
                  <c:v>10618</c:v>
                </c:pt>
                <c:pt idx="5">
                  <c:v>10476</c:v>
                </c:pt>
                <c:pt idx="6">
                  <c:v>11806</c:v>
                </c:pt>
                <c:pt idx="7">
                  <c:v>10322</c:v>
                </c:pt>
                <c:pt idx="8">
                  <c:v>10514</c:v>
                </c:pt>
                <c:pt idx="9">
                  <c:v>10049</c:v>
                </c:pt>
                <c:pt idx="10">
                  <c:v>9345</c:v>
                </c:pt>
                <c:pt idx="11">
                  <c:v>9664</c:v>
                </c:pt>
                <c:pt idx="12">
                  <c:v>12232</c:v>
                </c:pt>
                <c:pt idx="13">
                  <c:v>11088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A-413E-89E2-66EBAAC915EA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11073</c:v>
                </c:pt>
                <c:pt idx="1">
                  <c:v>7745</c:v>
                </c:pt>
                <c:pt idx="2">
                  <c:v>13754</c:v>
                </c:pt>
                <c:pt idx="3">
                  <c:v>10910</c:v>
                </c:pt>
                <c:pt idx="4">
                  <c:v>7408</c:v>
                </c:pt>
                <c:pt idx="5">
                  <c:v>7195</c:v>
                </c:pt>
                <c:pt idx="6">
                  <c:v>12652</c:v>
                </c:pt>
                <c:pt idx="7">
                  <c:v>10838</c:v>
                </c:pt>
                <c:pt idx="8">
                  <c:v>11298</c:v>
                </c:pt>
                <c:pt idx="9">
                  <c:v>10552</c:v>
                </c:pt>
                <c:pt idx="10">
                  <c:v>9939</c:v>
                </c:pt>
                <c:pt idx="11">
                  <c:v>9953</c:v>
                </c:pt>
                <c:pt idx="12">
                  <c:v>12844</c:v>
                </c:pt>
                <c:pt idx="13">
                  <c:v>11654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A-413E-89E2-66EBAAC91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7648"/>
        <c:axId val="234888040"/>
      </c:barChart>
      <c:catAx>
        <c:axId val="23488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8040"/>
        <c:crosses val="autoZero"/>
        <c:auto val="1"/>
        <c:lblAlgn val="ctr"/>
        <c:lblOffset val="100"/>
        <c:noMultiLvlLbl val="0"/>
      </c:catAx>
      <c:valAx>
        <c:axId val="234888040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764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10094</c:v>
                </c:pt>
                <c:pt idx="1">
                  <c:v>11157</c:v>
                </c:pt>
                <c:pt idx="2">
                  <c:v>11728</c:v>
                </c:pt>
                <c:pt idx="3">
                  <c:v>13355</c:v>
                </c:pt>
                <c:pt idx="4">
                  <c:v>10179</c:v>
                </c:pt>
                <c:pt idx="5">
                  <c:v>10690</c:v>
                </c:pt>
                <c:pt idx="6">
                  <c:v>11369</c:v>
                </c:pt>
                <c:pt idx="7">
                  <c:v>9982</c:v>
                </c:pt>
                <c:pt idx="8">
                  <c:v>8951</c:v>
                </c:pt>
                <c:pt idx="9">
                  <c:v>8967</c:v>
                </c:pt>
                <c:pt idx="10">
                  <c:v>9289</c:v>
                </c:pt>
                <c:pt idx="11">
                  <c:v>8893</c:v>
                </c:pt>
                <c:pt idx="12">
                  <c:v>11451</c:v>
                </c:pt>
                <c:pt idx="13">
                  <c:v>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6-403A-B922-9E4CF364911A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10167</c:v>
                </c:pt>
                <c:pt idx="1">
                  <c:v>10934</c:v>
                </c:pt>
                <c:pt idx="2">
                  <c:v>11815</c:v>
                </c:pt>
                <c:pt idx="3">
                  <c:v>14378</c:v>
                </c:pt>
                <c:pt idx="4">
                  <c:v>9772</c:v>
                </c:pt>
                <c:pt idx="5">
                  <c:v>10476</c:v>
                </c:pt>
                <c:pt idx="6">
                  <c:v>10817</c:v>
                </c:pt>
                <c:pt idx="7">
                  <c:v>9785</c:v>
                </c:pt>
                <c:pt idx="8">
                  <c:v>9676</c:v>
                </c:pt>
                <c:pt idx="9">
                  <c:v>9793</c:v>
                </c:pt>
                <c:pt idx="10">
                  <c:v>9345</c:v>
                </c:pt>
                <c:pt idx="11">
                  <c:v>8893</c:v>
                </c:pt>
                <c:pt idx="12">
                  <c:v>11190</c:v>
                </c:pt>
                <c:pt idx="13">
                  <c:v>10120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6-403A-B922-9E4CF364911A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10582</c:v>
                </c:pt>
                <c:pt idx="1">
                  <c:v>7654</c:v>
                </c:pt>
                <c:pt idx="2">
                  <c:v>12617</c:v>
                </c:pt>
                <c:pt idx="3">
                  <c:v>9994</c:v>
                </c:pt>
                <c:pt idx="4">
                  <c:v>6818</c:v>
                </c:pt>
                <c:pt idx="5">
                  <c:v>7195</c:v>
                </c:pt>
                <c:pt idx="6">
                  <c:v>11592</c:v>
                </c:pt>
                <c:pt idx="7">
                  <c:v>10274</c:v>
                </c:pt>
                <c:pt idx="8">
                  <c:v>10397</c:v>
                </c:pt>
                <c:pt idx="9">
                  <c:v>10283</c:v>
                </c:pt>
                <c:pt idx="10">
                  <c:v>9939</c:v>
                </c:pt>
                <c:pt idx="11">
                  <c:v>9160</c:v>
                </c:pt>
                <c:pt idx="12">
                  <c:v>11750</c:v>
                </c:pt>
                <c:pt idx="13">
                  <c:v>10639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6-403A-B922-9E4CF364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8824"/>
        <c:axId val="234889216"/>
      </c:barChart>
      <c:catAx>
        <c:axId val="234888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9216"/>
        <c:crosses val="autoZero"/>
        <c:auto val="1"/>
        <c:lblAlgn val="ctr"/>
        <c:lblOffset val="100"/>
        <c:noMultiLvlLbl val="0"/>
      </c:catAx>
      <c:valAx>
        <c:axId val="234889216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882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9609</c:v>
                </c:pt>
                <c:pt idx="1">
                  <c:v>10953</c:v>
                </c:pt>
                <c:pt idx="2">
                  <c:v>10447</c:v>
                </c:pt>
                <c:pt idx="3">
                  <c:v>12143</c:v>
                </c:pt>
                <c:pt idx="4">
                  <c:v>9270</c:v>
                </c:pt>
                <c:pt idx="5">
                  <c:v>10690</c:v>
                </c:pt>
                <c:pt idx="6">
                  <c:v>10365</c:v>
                </c:pt>
                <c:pt idx="7">
                  <c:v>9306</c:v>
                </c:pt>
                <c:pt idx="8">
                  <c:v>8196</c:v>
                </c:pt>
                <c:pt idx="9">
                  <c:v>8633</c:v>
                </c:pt>
                <c:pt idx="10">
                  <c:v>9289</c:v>
                </c:pt>
                <c:pt idx="11">
                  <c:v>8145</c:v>
                </c:pt>
                <c:pt idx="12">
                  <c:v>10387</c:v>
                </c:pt>
                <c:pt idx="13">
                  <c:v>10096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14A-A50F-09126E94CEE4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9678</c:v>
                </c:pt>
                <c:pt idx="1">
                  <c:v>10734</c:v>
                </c:pt>
                <c:pt idx="2">
                  <c:v>10524</c:v>
                </c:pt>
                <c:pt idx="3">
                  <c:v>12963</c:v>
                </c:pt>
                <c:pt idx="4">
                  <c:v>8948</c:v>
                </c:pt>
                <c:pt idx="5">
                  <c:v>10476</c:v>
                </c:pt>
                <c:pt idx="6">
                  <c:v>9861</c:v>
                </c:pt>
                <c:pt idx="7">
                  <c:v>9124</c:v>
                </c:pt>
                <c:pt idx="8">
                  <c:v>8858</c:v>
                </c:pt>
                <c:pt idx="9">
                  <c:v>9429</c:v>
                </c:pt>
                <c:pt idx="10">
                  <c:v>9345</c:v>
                </c:pt>
                <c:pt idx="11">
                  <c:v>8145</c:v>
                </c:pt>
                <c:pt idx="12">
                  <c:v>10151</c:v>
                </c:pt>
                <c:pt idx="13">
                  <c:v>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1-414A-A50F-09126E94CEE4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10075</c:v>
                </c:pt>
                <c:pt idx="1">
                  <c:v>7514</c:v>
                </c:pt>
                <c:pt idx="2">
                  <c:v>11239</c:v>
                </c:pt>
                <c:pt idx="3">
                  <c:v>9111</c:v>
                </c:pt>
                <c:pt idx="4">
                  <c:v>6243</c:v>
                </c:pt>
                <c:pt idx="5">
                  <c:v>7195</c:v>
                </c:pt>
                <c:pt idx="6">
                  <c:v>10568</c:v>
                </c:pt>
                <c:pt idx="7">
                  <c:v>9580</c:v>
                </c:pt>
                <c:pt idx="8">
                  <c:v>9519</c:v>
                </c:pt>
                <c:pt idx="9">
                  <c:v>9900</c:v>
                </c:pt>
                <c:pt idx="10">
                  <c:v>9939</c:v>
                </c:pt>
                <c:pt idx="11">
                  <c:v>8389</c:v>
                </c:pt>
                <c:pt idx="12">
                  <c:v>10659</c:v>
                </c:pt>
                <c:pt idx="13">
                  <c:v>10168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1-414A-A50F-09126E94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90000"/>
        <c:axId val="234890392"/>
      </c:barChart>
      <c:catAx>
        <c:axId val="23489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90392"/>
        <c:crosses val="autoZero"/>
        <c:auto val="1"/>
        <c:lblAlgn val="ctr"/>
        <c:lblOffset val="100"/>
        <c:noMultiLvlLbl val="0"/>
      </c:catAx>
      <c:valAx>
        <c:axId val="23489039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9000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9303</c:v>
                </c:pt>
                <c:pt idx="1">
                  <c:v>10770</c:v>
                </c:pt>
                <c:pt idx="2">
                  <c:v>9593</c:v>
                </c:pt>
                <c:pt idx="3">
                  <c:v>11418</c:v>
                </c:pt>
                <c:pt idx="4">
                  <c:v>8733</c:v>
                </c:pt>
                <c:pt idx="5">
                  <c:v>10690</c:v>
                </c:pt>
                <c:pt idx="6">
                  <c:v>9761</c:v>
                </c:pt>
                <c:pt idx="7">
                  <c:v>8915</c:v>
                </c:pt>
                <c:pt idx="8">
                  <c:v>7740</c:v>
                </c:pt>
                <c:pt idx="9">
                  <c:v>8368</c:v>
                </c:pt>
                <c:pt idx="10">
                  <c:v>9289</c:v>
                </c:pt>
                <c:pt idx="11">
                  <c:v>7691</c:v>
                </c:pt>
                <c:pt idx="12">
                  <c:v>9725</c:v>
                </c:pt>
                <c:pt idx="13">
                  <c:v>10096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3-44DB-BEB2-B4A930087B63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9370</c:v>
                </c:pt>
                <c:pt idx="1">
                  <c:v>10555</c:v>
                </c:pt>
                <c:pt idx="2">
                  <c:v>9664</c:v>
                </c:pt>
                <c:pt idx="3">
                  <c:v>12128</c:v>
                </c:pt>
                <c:pt idx="4">
                  <c:v>8449</c:v>
                </c:pt>
                <c:pt idx="5">
                  <c:v>10476</c:v>
                </c:pt>
                <c:pt idx="6">
                  <c:v>9288</c:v>
                </c:pt>
                <c:pt idx="7">
                  <c:v>8741</c:v>
                </c:pt>
                <c:pt idx="8">
                  <c:v>8364</c:v>
                </c:pt>
                <c:pt idx="9">
                  <c:v>9139</c:v>
                </c:pt>
                <c:pt idx="10">
                  <c:v>9345</c:v>
                </c:pt>
                <c:pt idx="11">
                  <c:v>7691</c:v>
                </c:pt>
                <c:pt idx="12">
                  <c:v>9506</c:v>
                </c:pt>
                <c:pt idx="13">
                  <c:v>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93-44DB-BEB2-B4A930087B63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9753</c:v>
                </c:pt>
                <c:pt idx="1">
                  <c:v>7388</c:v>
                </c:pt>
                <c:pt idx="2">
                  <c:v>10321</c:v>
                </c:pt>
                <c:pt idx="3">
                  <c:v>8581</c:v>
                </c:pt>
                <c:pt idx="4">
                  <c:v>5895</c:v>
                </c:pt>
                <c:pt idx="5">
                  <c:v>7195</c:v>
                </c:pt>
                <c:pt idx="6">
                  <c:v>9953</c:v>
                </c:pt>
                <c:pt idx="7">
                  <c:v>9177</c:v>
                </c:pt>
                <c:pt idx="8">
                  <c:v>8988</c:v>
                </c:pt>
                <c:pt idx="9">
                  <c:v>9596</c:v>
                </c:pt>
                <c:pt idx="10">
                  <c:v>9939</c:v>
                </c:pt>
                <c:pt idx="11">
                  <c:v>7922</c:v>
                </c:pt>
                <c:pt idx="12">
                  <c:v>9982</c:v>
                </c:pt>
                <c:pt idx="13">
                  <c:v>10168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93-44DB-BEB2-B4A930087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5440"/>
        <c:axId val="237795832"/>
      </c:barChart>
      <c:catAx>
        <c:axId val="23779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5832"/>
        <c:crosses val="autoZero"/>
        <c:auto val="1"/>
        <c:lblAlgn val="ctr"/>
        <c:lblOffset val="100"/>
        <c:noMultiLvlLbl val="0"/>
      </c:catAx>
      <c:valAx>
        <c:axId val="237795832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544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8707</c:v>
                </c:pt>
                <c:pt idx="1">
                  <c:v>10213</c:v>
                </c:pt>
                <c:pt idx="2">
                  <c:v>8503</c:v>
                </c:pt>
                <c:pt idx="3">
                  <c:v>10066</c:v>
                </c:pt>
                <c:pt idx="4">
                  <c:v>7740</c:v>
                </c:pt>
                <c:pt idx="5">
                  <c:v>10690</c:v>
                </c:pt>
                <c:pt idx="6">
                  <c:v>8634</c:v>
                </c:pt>
                <c:pt idx="7">
                  <c:v>8782</c:v>
                </c:pt>
                <c:pt idx="8">
                  <c:v>6880</c:v>
                </c:pt>
                <c:pt idx="9">
                  <c:v>7788</c:v>
                </c:pt>
                <c:pt idx="10">
                  <c:v>9289</c:v>
                </c:pt>
                <c:pt idx="11">
                  <c:v>6836</c:v>
                </c:pt>
                <c:pt idx="12">
                  <c:v>8422</c:v>
                </c:pt>
                <c:pt idx="13">
                  <c:v>10096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C-41A5-8652-35C092DE49D9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8768</c:v>
                </c:pt>
                <c:pt idx="1">
                  <c:v>10009</c:v>
                </c:pt>
                <c:pt idx="2">
                  <c:v>8566</c:v>
                </c:pt>
                <c:pt idx="3">
                  <c:v>10592</c:v>
                </c:pt>
                <c:pt idx="4">
                  <c:v>7511</c:v>
                </c:pt>
                <c:pt idx="5">
                  <c:v>10476</c:v>
                </c:pt>
                <c:pt idx="6">
                  <c:v>8215</c:v>
                </c:pt>
                <c:pt idx="7">
                  <c:v>8610</c:v>
                </c:pt>
                <c:pt idx="8">
                  <c:v>7432</c:v>
                </c:pt>
                <c:pt idx="9">
                  <c:v>8506</c:v>
                </c:pt>
                <c:pt idx="10">
                  <c:v>9345</c:v>
                </c:pt>
                <c:pt idx="11">
                  <c:v>6836</c:v>
                </c:pt>
                <c:pt idx="12">
                  <c:v>8236</c:v>
                </c:pt>
                <c:pt idx="13">
                  <c:v>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C-41A5-8652-35C092DE49D9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9129</c:v>
                </c:pt>
                <c:pt idx="1">
                  <c:v>7006</c:v>
                </c:pt>
                <c:pt idx="2">
                  <c:v>9148</c:v>
                </c:pt>
                <c:pt idx="3">
                  <c:v>7587</c:v>
                </c:pt>
                <c:pt idx="4">
                  <c:v>5240</c:v>
                </c:pt>
                <c:pt idx="5">
                  <c:v>7195</c:v>
                </c:pt>
                <c:pt idx="6">
                  <c:v>8804</c:v>
                </c:pt>
                <c:pt idx="7">
                  <c:v>9041</c:v>
                </c:pt>
                <c:pt idx="8">
                  <c:v>7986</c:v>
                </c:pt>
                <c:pt idx="9">
                  <c:v>8931</c:v>
                </c:pt>
                <c:pt idx="10">
                  <c:v>9939</c:v>
                </c:pt>
                <c:pt idx="11">
                  <c:v>7041</c:v>
                </c:pt>
                <c:pt idx="12">
                  <c:v>8648</c:v>
                </c:pt>
                <c:pt idx="13">
                  <c:v>10168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EC-41A5-8652-35C092DE4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8184"/>
        <c:axId val="237798576"/>
      </c:barChart>
      <c:catAx>
        <c:axId val="23779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8576"/>
        <c:crosses val="autoZero"/>
        <c:auto val="1"/>
        <c:lblAlgn val="ctr"/>
        <c:lblOffset val="100"/>
        <c:noMultiLvlLbl val="0"/>
      </c:catAx>
      <c:valAx>
        <c:axId val="237798576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818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topLeftCell="A30" zoomScale="80" zoomScaleNormal="80" zoomScaleSheetLayoutView="70" workbookViewId="0">
      <selection activeCell="A2" sqref="A2"/>
    </sheetView>
  </sheetViews>
  <sheetFormatPr defaultRowHeight="15" x14ac:dyDescent="0.25"/>
  <cols>
    <col min="1" max="1" width="87.42578125" style="7" customWidth="1"/>
    <col min="2" max="2" width="9.140625" customWidth="1"/>
  </cols>
  <sheetData>
    <row r="1" spans="1:1" x14ac:dyDescent="0.25">
      <c r="A1" s="33"/>
    </row>
    <row r="2" spans="1:1" x14ac:dyDescent="0.25">
      <c r="A2" s="33" t="s">
        <v>34</v>
      </c>
    </row>
    <row r="15" spans="1:1" ht="36" x14ac:dyDescent="0.55000000000000004">
      <c r="A15" s="4" t="s">
        <v>18</v>
      </c>
    </row>
    <row r="16" spans="1:1" ht="36" x14ac:dyDescent="0.55000000000000004">
      <c r="A16" s="4" t="s">
        <v>19</v>
      </c>
    </row>
    <row r="19" spans="1:1" ht="18.75" x14ac:dyDescent="0.3">
      <c r="A19" s="5" t="s">
        <v>26</v>
      </c>
    </row>
    <row r="21" spans="1:1" ht="18.75" x14ac:dyDescent="0.3">
      <c r="A21" s="5" t="s">
        <v>27</v>
      </c>
    </row>
    <row r="45" spans="1:1" x14ac:dyDescent="0.25">
      <c r="A45" s="6" t="s">
        <v>13</v>
      </c>
    </row>
    <row r="46" spans="1:1" x14ac:dyDescent="0.25">
      <c r="A46" s="7" t="s">
        <v>14</v>
      </c>
    </row>
    <row r="47" spans="1:1" x14ac:dyDescent="0.25">
      <c r="A47" s="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R32"/>
  <sheetViews>
    <sheetView topLeftCell="A4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8" ht="18.75" x14ac:dyDescent="0.3">
      <c r="B1" s="50" t="s">
        <v>31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ht="15.75" x14ac:dyDescent="0.25">
      <c r="A2" s="8"/>
      <c r="B2" s="51" t="s">
        <v>25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8" ht="16.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"/>
    </row>
    <row r="4" spans="1:18" s="3" customFormat="1" ht="81" customHeight="1" thickBot="1" x14ac:dyDescent="0.3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35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7" t="s">
        <v>17</v>
      </c>
    </row>
    <row r="5" spans="1:18" ht="19.5" thickBot="1" x14ac:dyDescent="0.3">
      <c r="A5" s="52">
        <v>2023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8" x14ac:dyDescent="0.25">
      <c r="A6" s="9" t="s">
        <v>20</v>
      </c>
      <c r="B6" s="35">
        <f>ROUND(12*B8/B7,0)</f>
        <v>10563</v>
      </c>
      <c r="C6" s="35">
        <f t="shared" ref="C6:O6" si="0">ROUND(12*C8/C7,0)</f>
        <v>11290</v>
      </c>
      <c r="D6" s="35">
        <f t="shared" si="0"/>
        <v>12785</v>
      </c>
      <c r="E6" s="35">
        <f t="shared" si="0"/>
        <v>14619</v>
      </c>
      <c r="F6" s="35">
        <f t="shared" si="0"/>
        <v>11146</v>
      </c>
      <c r="G6" s="35">
        <f t="shared" si="0"/>
        <v>10690</v>
      </c>
      <c r="H6" s="35">
        <f t="shared" si="0"/>
        <v>12408</v>
      </c>
      <c r="I6" s="35">
        <f t="shared" si="0"/>
        <v>10528</v>
      </c>
      <c r="J6" s="35">
        <f t="shared" si="0"/>
        <v>9726</v>
      </c>
      <c r="K6" s="35">
        <f t="shared" si="0"/>
        <v>9201</v>
      </c>
      <c r="L6" s="35">
        <f t="shared" si="0"/>
        <v>9289</v>
      </c>
      <c r="M6" s="35">
        <f t="shared" si="0"/>
        <v>9664</v>
      </c>
      <c r="N6" s="35">
        <f t="shared" si="0"/>
        <v>12519</v>
      </c>
      <c r="O6" s="35">
        <f t="shared" si="0"/>
        <v>11573</v>
      </c>
      <c r="P6" s="10">
        <f>SUMIF(B6:O6,"&gt;0")/COUNTIF(B6:O6,"&gt;0")</f>
        <v>11142.928571428571</v>
      </c>
      <c r="R6" s="34"/>
    </row>
    <row r="7" spans="1:18" x14ac:dyDescent="0.25">
      <c r="A7" s="11" t="s">
        <v>15</v>
      </c>
      <c r="B7" s="41">
        <v>26.87</v>
      </c>
      <c r="C7" s="41">
        <v>27.785422434455551</v>
      </c>
      <c r="D7" s="41">
        <v>24.970300000000002</v>
      </c>
      <c r="E7" s="41">
        <v>21.33</v>
      </c>
      <c r="F7" s="41">
        <v>28.52979170346066</v>
      </c>
      <c r="G7" s="42">
        <v>27.84</v>
      </c>
      <c r="H7" s="41">
        <v>25.589452634066976</v>
      </c>
      <c r="I7" s="41">
        <v>29.64</v>
      </c>
      <c r="J7" s="41">
        <v>32.331464302665502</v>
      </c>
      <c r="K7" s="41">
        <v>33.960999999999999</v>
      </c>
      <c r="L7" s="41">
        <v>32.840000000000003</v>
      </c>
      <c r="M7" s="41">
        <v>29.44</v>
      </c>
      <c r="N7" s="41">
        <v>24.12108436047086</v>
      </c>
      <c r="O7" s="43">
        <v>26.337021723100808</v>
      </c>
      <c r="P7" s="12">
        <f>SUMIF(B7:O7,"&gt;0")/COUNTIF(B7:O7,"&gt;0")</f>
        <v>27.970395511301454</v>
      </c>
    </row>
    <row r="8" spans="1:18" ht="15.75" thickBot="1" x14ac:dyDescent="0.3">
      <c r="A8" s="13" t="s">
        <v>16</v>
      </c>
      <c r="B8" s="44">
        <v>23653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26003</v>
      </c>
      <c r="J8" s="44">
        <v>26204</v>
      </c>
      <c r="K8" s="44">
        <v>26039</v>
      </c>
      <c r="L8" s="45">
        <v>25422</v>
      </c>
      <c r="M8" s="44">
        <v>23708</v>
      </c>
      <c r="N8" s="44">
        <v>25164</v>
      </c>
      <c r="O8" s="46">
        <v>25400</v>
      </c>
      <c r="P8" s="14">
        <f>SUMIF(B8:O8,"&gt;0")/COUNTIF(B8:O8,"&gt;0")</f>
        <v>25577.428571428572</v>
      </c>
    </row>
    <row r="9" spans="1:18" ht="19.5" thickBot="1" x14ac:dyDescent="0.3">
      <c r="A9" s="52">
        <v>2024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8" x14ac:dyDescent="0.25">
      <c r="A10" s="9" t="s">
        <v>20</v>
      </c>
      <c r="B10" s="35">
        <f>ROUND(12*B12/B11,0)</f>
        <v>10639</v>
      </c>
      <c r="C10" s="35">
        <f t="shared" ref="C10:O10" si="1">ROUND(12*C12/C11,0)</f>
        <v>11064</v>
      </c>
      <c r="D10" s="35">
        <f t="shared" si="1"/>
        <v>12879</v>
      </c>
      <c r="E10" s="35">
        <f t="shared" si="1"/>
        <v>15880</v>
      </c>
      <c r="F10" s="35">
        <f t="shared" si="1"/>
        <v>10618</v>
      </c>
      <c r="G10" s="35">
        <f t="shared" si="1"/>
        <v>10476</v>
      </c>
      <c r="H10" s="35">
        <f t="shared" si="1"/>
        <v>11806</v>
      </c>
      <c r="I10" s="35">
        <f t="shared" si="1"/>
        <v>10322</v>
      </c>
      <c r="J10" s="35">
        <f t="shared" si="1"/>
        <v>10514</v>
      </c>
      <c r="K10" s="35">
        <f t="shared" si="1"/>
        <v>10049</v>
      </c>
      <c r="L10" s="35">
        <f t="shared" si="1"/>
        <v>9345</v>
      </c>
      <c r="M10" s="35">
        <f t="shared" si="1"/>
        <v>9664</v>
      </c>
      <c r="N10" s="35">
        <f t="shared" si="1"/>
        <v>12232</v>
      </c>
      <c r="O10" s="35">
        <f t="shared" si="1"/>
        <v>11088</v>
      </c>
      <c r="P10" s="10">
        <f>SUMIF(B10:O10,"&gt;0")/COUNTIF(B10:O10,"&gt;0")</f>
        <v>11184</v>
      </c>
    </row>
    <row r="11" spans="1:18" x14ac:dyDescent="0.25">
      <c r="A11" s="11" t="s">
        <v>15</v>
      </c>
      <c r="B11" s="41">
        <v>28.21</v>
      </c>
      <c r="C11" s="41">
        <v>27.785422434455551</v>
      </c>
      <c r="D11" s="41">
        <v>24.970300000000002</v>
      </c>
      <c r="E11" s="41">
        <v>19.329999999999998</v>
      </c>
      <c r="F11" s="41">
        <v>29.158999999999999</v>
      </c>
      <c r="G11" s="42">
        <v>27.84</v>
      </c>
      <c r="H11" s="41">
        <v>26.357136213088985</v>
      </c>
      <c r="I11" s="41">
        <v>30.23</v>
      </c>
      <c r="J11" s="41">
        <v>29.709596651835572</v>
      </c>
      <c r="K11" s="41">
        <v>30.565000000000001</v>
      </c>
      <c r="L11" s="41">
        <v>32.840000000000003</v>
      </c>
      <c r="M11" s="41">
        <v>29.44</v>
      </c>
      <c r="N11" s="41">
        <v>24.439721503624561</v>
      </c>
      <c r="O11" s="43">
        <v>27.49</v>
      </c>
      <c r="P11" s="12">
        <f>SUMIF(B11:O11,"&gt;0")/COUNTIF(B11:O11,"&gt;0")</f>
        <v>27.740441200214626</v>
      </c>
    </row>
    <row r="12" spans="1:18" ht="15.75" thickBot="1" x14ac:dyDescent="0.3">
      <c r="A12" s="13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26003</v>
      </c>
      <c r="J12" s="44">
        <v>26030</v>
      </c>
      <c r="K12" s="44">
        <v>25596</v>
      </c>
      <c r="L12" s="45">
        <v>25574</v>
      </c>
      <c r="M12" s="44">
        <v>23708</v>
      </c>
      <c r="N12" s="44">
        <v>24912</v>
      </c>
      <c r="O12" s="46">
        <v>25400</v>
      </c>
      <c r="P12" s="14">
        <f>SUMIF(B12:O12,"&gt;0")/COUNTIF(B12:O12,"&gt;0")</f>
        <v>25447.642857142859</v>
      </c>
    </row>
    <row r="13" spans="1:18" ht="19.5" thickBot="1" x14ac:dyDescent="0.3">
      <c r="A13" s="52">
        <v>2025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</row>
    <row r="14" spans="1:18" x14ac:dyDescent="0.25">
      <c r="A14" s="9" t="s">
        <v>20</v>
      </c>
      <c r="B14" s="35">
        <f>ROUND(12*B16/B15,0)</f>
        <v>11073</v>
      </c>
      <c r="C14" s="35">
        <f t="shared" ref="C14:O14" si="2">ROUND(12*C16/C15,0)</f>
        <v>7745</v>
      </c>
      <c r="D14" s="35">
        <f t="shared" si="2"/>
        <v>13754</v>
      </c>
      <c r="E14" s="35">
        <f t="shared" si="2"/>
        <v>10910</v>
      </c>
      <c r="F14" s="35">
        <f t="shared" si="2"/>
        <v>7408</v>
      </c>
      <c r="G14" s="35">
        <f t="shared" si="2"/>
        <v>7195</v>
      </c>
      <c r="H14" s="35">
        <f t="shared" si="2"/>
        <v>12652</v>
      </c>
      <c r="I14" s="35">
        <f t="shared" si="2"/>
        <v>10838</v>
      </c>
      <c r="J14" s="35">
        <f t="shared" si="2"/>
        <v>11298</v>
      </c>
      <c r="K14" s="35">
        <f t="shared" si="2"/>
        <v>10552</v>
      </c>
      <c r="L14" s="35">
        <f t="shared" si="2"/>
        <v>9939</v>
      </c>
      <c r="M14" s="35">
        <f t="shared" si="2"/>
        <v>9953</v>
      </c>
      <c r="N14" s="35">
        <f t="shared" si="2"/>
        <v>12844</v>
      </c>
      <c r="O14" s="35">
        <f t="shared" si="2"/>
        <v>11654</v>
      </c>
      <c r="P14" s="36">
        <f t="shared" ref="P14:P16" si="3">SUMIF(B14:O14,"&gt;0")/COUNTIF(B14:O14,"&gt;0")</f>
        <v>10558.214285714286</v>
      </c>
    </row>
    <row r="15" spans="1:18" x14ac:dyDescent="0.25">
      <c r="A15" s="11" t="s">
        <v>15</v>
      </c>
      <c r="B15" s="39">
        <v>28.46</v>
      </c>
      <c r="C15" s="39">
        <v>41.678133651683325</v>
      </c>
      <c r="D15" s="39">
        <v>24.970300000000002</v>
      </c>
      <c r="E15" s="39">
        <v>22.03</v>
      </c>
      <c r="F15" s="39">
        <v>43.738500000000002</v>
      </c>
      <c r="G15" s="40">
        <v>41.76</v>
      </c>
      <c r="H15" s="39">
        <v>26.357136213088985</v>
      </c>
      <c r="I15" s="40">
        <v>30.23</v>
      </c>
      <c r="J15" s="39">
        <v>29.709596651835572</v>
      </c>
      <c r="K15" s="40">
        <v>30.565000000000001</v>
      </c>
      <c r="L15" s="40">
        <v>32.840000000000003</v>
      </c>
      <c r="M15" s="39">
        <v>29.44</v>
      </c>
      <c r="N15" s="39">
        <v>24.439721503624561</v>
      </c>
      <c r="O15" s="39">
        <v>27.493434010030988</v>
      </c>
      <c r="P15" s="12">
        <f t="shared" si="3"/>
        <v>30.979415859304531</v>
      </c>
    </row>
    <row r="16" spans="1:18" ht="15.75" thickBot="1" x14ac:dyDescent="0.3">
      <c r="A16" s="13" t="s">
        <v>16</v>
      </c>
      <c r="B16" s="37">
        <v>26261</v>
      </c>
      <c r="C16" s="37">
        <v>26900</v>
      </c>
      <c r="D16" s="37">
        <v>28620</v>
      </c>
      <c r="E16" s="37">
        <v>20029</v>
      </c>
      <c r="F16" s="37">
        <v>27000</v>
      </c>
      <c r="G16" s="37">
        <v>25040</v>
      </c>
      <c r="H16" s="37">
        <v>27790</v>
      </c>
      <c r="I16" s="37">
        <v>27303</v>
      </c>
      <c r="J16" s="37">
        <v>27972</v>
      </c>
      <c r="K16" s="37">
        <v>26876</v>
      </c>
      <c r="L16" s="38">
        <v>27201</v>
      </c>
      <c r="M16" s="37">
        <v>24419</v>
      </c>
      <c r="N16" s="37">
        <v>26158</v>
      </c>
      <c r="O16" s="37">
        <v>26700</v>
      </c>
      <c r="P16" s="14">
        <f t="shared" si="3"/>
        <v>26304.928571428572</v>
      </c>
    </row>
    <row r="17" spans="1:16" ht="19.5" thickBot="1" x14ac:dyDescent="0.3">
      <c r="A17" s="47" t="s">
        <v>28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x14ac:dyDescent="0.25">
      <c r="A18" s="9" t="s">
        <v>20</v>
      </c>
      <c r="B18" s="18">
        <f t="shared" ref="B18:O18" si="4">ROUND(B10-B6,0)</f>
        <v>76</v>
      </c>
      <c r="C18" s="18">
        <f t="shared" si="4"/>
        <v>-226</v>
      </c>
      <c r="D18" s="18">
        <f t="shared" si="4"/>
        <v>94</v>
      </c>
      <c r="E18" s="18">
        <f t="shared" si="4"/>
        <v>1261</v>
      </c>
      <c r="F18" s="18">
        <f t="shared" si="4"/>
        <v>-528</v>
      </c>
      <c r="G18" s="18">
        <f t="shared" si="4"/>
        <v>-214</v>
      </c>
      <c r="H18" s="18">
        <f t="shared" si="4"/>
        <v>-602</v>
      </c>
      <c r="I18" s="18">
        <f t="shared" si="4"/>
        <v>-206</v>
      </c>
      <c r="J18" s="18">
        <f t="shared" si="4"/>
        <v>788</v>
      </c>
      <c r="K18" s="18">
        <f t="shared" si="4"/>
        <v>848</v>
      </c>
      <c r="L18" s="18">
        <f t="shared" si="4"/>
        <v>56</v>
      </c>
      <c r="M18" s="18">
        <f t="shared" si="4"/>
        <v>0</v>
      </c>
      <c r="N18" s="18">
        <f t="shared" si="4"/>
        <v>-287</v>
      </c>
      <c r="O18" s="19">
        <f t="shared" si="4"/>
        <v>-485</v>
      </c>
      <c r="P18" s="10">
        <f t="shared" ref="P18:P20" si="5">AVERAGE(B18:O18)</f>
        <v>41.071428571428569</v>
      </c>
    </row>
    <row r="19" spans="1:16" x14ac:dyDescent="0.25">
      <c r="A19" s="11" t="s">
        <v>15</v>
      </c>
      <c r="B19" s="21">
        <f t="shared" ref="B19:O19" si="6">ROUND(B11-B7,2)</f>
        <v>1.34</v>
      </c>
      <c r="C19" s="21">
        <f t="shared" si="6"/>
        <v>0</v>
      </c>
      <c r="D19" s="21">
        <f t="shared" si="6"/>
        <v>0</v>
      </c>
      <c r="E19" s="21">
        <f t="shared" si="6"/>
        <v>-2</v>
      </c>
      <c r="F19" s="21">
        <f t="shared" si="6"/>
        <v>0.63</v>
      </c>
      <c r="G19" s="21">
        <f t="shared" si="6"/>
        <v>0</v>
      </c>
      <c r="H19" s="21">
        <f t="shared" si="6"/>
        <v>0.77</v>
      </c>
      <c r="I19" s="21">
        <f t="shared" si="6"/>
        <v>0.59</v>
      </c>
      <c r="J19" s="21">
        <f t="shared" si="6"/>
        <v>-2.62</v>
      </c>
      <c r="K19" s="21">
        <f t="shared" si="6"/>
        <v>-3.4</v>
      </c>
      <c r="L19" s="21">
        <f t="shared" si="6"/>
        <v>0</v>
      </c>
      <c r="M19" s="21">
        <f t="shared" si="6"/>
        <v>0</v>
      </c>
      <c r="N19" s="21">
        <f t="shared" si="6"/>
        <v>0.32</v>
      </c>
      <c r="O19" s="22">
        <f t="shared" si="6"/>
        <v>1.1499999999999999</v>
      </c>
      <c r="P19" s="20">
        <f t="shared" si="5"/>
        <v>-0.22999999999999995</v>
      </c>
    </row>
    <row r="20" spans="1:16" ht="15.75" thickBot="1" x14ac:dyDescent="0.3">
      <c r="A20" s="13" t="s">
        <v>16</v>
      </c>
      <c r="B20" s="30">
        <f t="shared" ref="B20:O20" si="7">ROUND(B12-B8,0)</f>
        <v>1357</v>
      </c>
      <c r="C20" s="30">
        <f t="shared" si="7"/>
        <v>-523</v>
      </c>
      <c r="D20" s="30">
        <f t="shared" si="7"/>
        <v>197</v>
      </c>
      <c r="E20" s="30">
        <f t="shared" si="7"/>
        <v>-406</v>
      </c>
      <c r="F20" s="30">
        <f t="shared" si="7"/>
        <v>-700</v>
      </c>
      <c r="G20" s="30">
        <f t="shared" si="7"/>
        <v>-496</v>
      </c>
      <c r="H20" s="30">
        <f t="shared" si="7"/>
        <v>-529</v>
      </c>
      <c r="I20" s="30">
        <f t="shared" si="7"/>
        <v>0</v>
      </c>
      <c r="J20" s="30">
        <f t="shared" si="7"/>
        <v>-174</v>
      </c>
      <c r="K20" s="30">
        <f t="shared" si="7"/>
        <v>-443</v>
      </c>
      <c r="L20" s="30">
        <f t="shared" si="7"/>
        <v>152</v>
      </c>
      <c r="M20" s="30">
        <f t="shared" si="7"/>
        <v>0</v>
      </c>
      <c r="N20" s="30">
        <f t="shared" si="7"/>
        <v>-252</v>
      </c>
      <c r="O20" s="31">
        <f t="shared" si="7"/>
        <v>0</v>
      </c>
      <c r="P20" s="32">
        <f t="shared" si="5"/>
        <v>-129.78571428571428</v>
      </c>
    </row>
    <row r="21" spans="1:16" ht="19.5" thickBot="1" x14ac:dyDescent="0.3">
      <c r="A21" s="47" t="s">
        <v>32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x14ac:dyDescent="0.25">
      <c r="A22" s="9" t="s">
        <v>20</v>
      </c>
      <c r="B22" s="18">
        <f t="shared" ref="B22:O22" si="8">ROUND(B14-B10,0)</f>
        <v>434</v>
      </c>
      <c r="C22" s="18">
        <f t="shared" si="8"/>
        <v>-3319</v>
      </c>
      <c r="D22" s="18">
        <f t="shared" si="8"/>
        <v>875</v>
      </c>
      <c r="E22" s="18">
        <f t="shared" si="8"/>
        <v>-4970</v>
      </c>
      <c r="F22" s="18">
        <f t="shared" si="8"/>
        <v>-3210</v>
      </c>
      <c r="G22" s="18">
        <f t="shared" si="8"/>
        <v>-3281</v>
      </c>
      <c r="H22" s="18">
        <f t="shared" si="8"/>
        <v>846</v>
      </c>
      <c r="I22" s="18">
        <f t="shared" si="8"/>
        <v>516</v>
      </c>
      <c r="J22" s="18">
        <f t="shared" si="8"/>
        <v>784</v>
      </c>
      <c r="K22" s="18">
        <f t="shared" si="8"/>
        <v>503</v>
      </c>
      <c r="L22" s="18">
        <f t="shared" si="8"/>
        <v>594</v>
      </c>
      <c r="M22" s="18">
        <f t="shared" si="8"/>
        <v>289</v>
      </c>
      <c r="N22" s="18">
        <f t="shared" si="8"/>
        <v>612</v>
      </c>
      <c r="O22" s="19">
        <f t="shared" si="8"/>
        <v>566</v>
      </c>
      <c r="P22" s="10">
        <f t="shared" ref="P22:P24" si="9">AVERAGE(B22:O22)</f>
        <v>-625.78571428571433</v>
      </c>
    </row>
    <row r="23" spans="1:16" x14ac:dyDescent="0.25">
      <c r="A23" s="11" t="s">
        <v>15</v>
      </c>
      <c r="B23" s="21">
        <f t="shared" ref="B23:O23" si="10">ROUND(B15-B11,2)</f>
        <v>0.25</v>
      </c>
      <c r="C23" s="21">
        <f t="shared" si="10"/>
        <v>13.89</v>
      </c>
      <c r="D23" s="21">
        <f t="shared" si="10"/>
        <v>0</v>
      </c>
      <c r="E23" s="21">
        <f t="shared" si="10"/>
        <v>2.7</v>
      </c>
      <c r="F23" s="21">
        <f t="shared" si="10"/>
        <v>14.58</v>
      </c>
      <c r="G23" s="21">
        <f t="shared" si="10"/>
        <v>13.92</v>
      </c>
      <c r="H23" s="21">
        <f t="shared" si="10"/>
        <v>0</v>
      </c>
      <c r="I23" s="21">
        <f t="shared" si="10"/>
        <v>0</v>
      </c>
      <c r="J23" s="21">
        <f t="shared" si="10"/>
        <v>0</v>
      </c>
      <c r="K23" s="21">
        <f t="shared" si="10"/>
        <v>0</v>
      </c>
      <c r="L23" s="21">
        <f t="shared" si="10"/>
        <v>0</v>
      </c>
      <c r="M23" s="21">
        <f t="shared" si="10"/>
        <v>0</v>
      </c>
      <c r="N23" s="21">
        <f t="shared" si="10"/>
        <v>0</v>
      </c>
      <c r="O23" s="22">
        <f t="shared" si="10"/>
        <v>0</v>
      </c>
      <c r="P23" s="20">
        <f t="shared" si="9"/>
        <v>3.2385714285714289</v>
      </c>
    </row>
    <row r="24" spans="1:16" ht="15.75" thickBot="1" x14ac:dyDescent="0.3">
      <c r="A24" s="13" t="s">
        <v>16</v>
      </c>
      <c r="B24" s="30">
        <f t="shared" ref="B24:O24" si="11">ROUND(B16-B12,0)</f>
        <v>1251</v>
      </c>
      <c r="C24" s="30">
        <f t="shared" si="11"/>
        <v>1281</v>
      </c>
      <c r="D24" s="30">
        <f t="shared" si="11"/>
        <v>1820</v>
      </c>
      <c r="E24" s="30">
        <f t="shared" si="11"/>
        <v>-5551</v>
      </c>
      <c r="F24" s="30">
        <f t="shared" si="11"/>
        <v>1200</v>
      </c>
      <c r="G24" s="30">
        <f t="shared" si="11"/>
        <v>736</v>
      </c>
      <c r="H24" s="30">
        <f t="shared" si="11"/>
        <v>1859</v>
      </c>
      <c r="I24" s="30">
        <f t="shared" si="11"/>
        <v>1300</v>
      </c>
      <c r="J24" s="30">
        <f t="shared" si="11"/>
        <v>1942</v>
      </c>
      <c r="K24" s="30">
        <f t="shared" si="11"/>
        <v>1280</v>
      </c>
      <c r="L24" s="30">
        <f t="shared" si="11"/>
        <v>1627</v>
      </c>
      <c r="M24" s="30">
        <f t="shared" si="11"/>
        <v>711</v>
      </c>
      <c r="N24" s="30">
        <f t="shared" si="11"/>
        <v>1246</v>
      </c>
      <c r="O24" s="31">
        <f t="shared" si="11"/>
        <v>1300</v>
      </c>
      <c r="P24" s="32">
        <f t="shared" si="9"/>
        <v>857.28571428571433</v>
      </c>
    </row>
    <row r="25" spans="1:16" ht="19.5" thickBot="1" x14ac:dyDescent="0.3">
      <c r="A25" s="47" t="s">
        <v>29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9"/>
    </row>
    <row r="26" spans="1:16" x14ac:dyDescent="0.25">
      <c r="A26" s="9" t="s">
        <v>20</v>
      </c>
      <c r="B26" s="26">
        <f t="shared" ref="B26:O28" si="12">ROUND(100*(B10-B6)/B6,2)</f>
        <v>0.72</v>
      </c>
      <c r="C26" s="26">
        <f t="shared" si="12"/>
        <v>-2</v>
      </c>
      <c r="D26" s="26">
        <f t="shared" si="12"/>
        <v>0.74</v>
      </c>
      <c r="E26" s="26">
        <f t="shared" si="12"/>
        <v>8.6300000000000008</v>
      </c>
      <c r="F26" s="26">
        <f t="shared" si="12"/>
        <v>-4.74</v>
      </c>
      <c r="G26" s="26">
        <f t="shared" si="12"/>
        <v>-2</v>
      </c>
      <c r="H26" s="26">
        <f t="shared" si="12"/>
        <v>-4.8499999999999996</v>
      </c>
      <c r="I26" s="26">
        <f t="shared" si="12"/>
        <v>-1.96</v>
      </c>
      <c r="J26" s="26">
        <f t="shared" si="12"/>
        <v>8.1</v>
      </c>
      <c r="K26" s="26">
        <f t="shared" si="12"/>
        <v>9.2200000000000006</v>
      </c>
      <c r="L26" s="26">
        <f t="shared" si="12"/>
        <v>0.6</v>
      </c>
      <c r="M26" s="26">
        <f t="shared" si="12"/>
        <v>0</v>
      </c>
      <c r="N26" s="26">
        <f t="shared" si="12"/>
        <v>-2.29</v>
      </c>
      <c r="O26" s="27">
        <f t="shared" si="12"/>
        <v>-4.1900000000000004</v>
      </c>
      <c r="P26" s="24">
        <f t="shared" ref="P26:P28" si="13">AVERAGE(B26:O26)</f>
        <v>0.42714285714285699</v>
      </c>
    </row>
    <row r="27" spans="1:16" x14ac:dyDescent="0.25">
      <c r="A27" s="11" t="s">
        <v>15</v>
      </c>
      <c r="B27" s="21">
        <f t="shared" si="12"/>
        <v>4.99</v>
      </c>
      <c r="C27" s="21">
        <f t="shared" si="12"/>
        <v>0</v>
      </c>
      <c r="D27" s="21">
        <f t="shared" si="12"/>
        <v>0</v>
      </c>
      <c r="E27" s="21">
        <f t="shared" si="12"/>
        <v>-9.3800000000000008</v>
      </c>
      <c r="F27" s="21">
        <f t="shared" si="12"/>
        <v>2.21</v>
      </c>
      <c r="G27" s="21">
        <f t="shared" si="12"/>
        <v>0</v>
      </c>
      <c r="H27" s="21">
        <f t="shared" si="12"/>
        <v>3</v>
      </c>
      <c r="I27" s="21">
        <f t="shared" si="12"/>
        <v>1.99</v>
      </c>
      <c r="J27" s="21">
        <f t="shared" si="12"/>
        <v>-8.11</v>
      </c>
      <c r="K27" s="21">
        <f t="shared" si="12"/>
        <v>-10</v>
      </c>
      <c r="L27" s="21">
        <f t="shared" si="12"/>
        <v>0</v>
      </c>
      <c r="M27" s="21">
        <f t="shared" si="12"/>
        <v>0</v>
      </c>
      <c r="N27" s="21">
        <f t="shared" si="12"/>
        <v>1.32</v>
      </c>
      <c r="O27" s="22">
        <f t="shared" si="12"/>
        <v>4.38</v>
      </c>
      <c r="P27" s="20">
        <f t="shared" si="13"/>
        <v>-0.68571428571428583</v>
      </c>
    </row>
    <row r="28" spans="1:16" ht="15.75" thickBot="1" x14ac:dyDescent="0.3">
      <c r="A28" s="13" t="s">
        <v>16</v>
      </c>
      <c r="B28" s="28">
        <f t="shared" si="12"/>
        <v>5.74</v>
      </c>
      <c r="C28" s="28">
        <f t="shared" si="12"/>
        <v>-2</v>
      </c>
      <c r="D28" s="28">
        <f t="shared" si="12"/>
        <v>0.74</v>
      </c>
      <c r="E28" s="28">
        <f t="shared" si="12"/>
        <v>-1.56</v>
      </c>
      <c r="F28" s="28">
        <f t="shared" si="12"/>
        <v>-2.64</v>
      </c>
      <c r="G28" s="28">
        <f t="shared" si="12"/>
        <v>-2</v>
      </c>
      <c r="H28" s="28">
        <f t="shared" si="12"/>
        <v>-2</v>
      </c>
      <c r="I28" s="28">
        <f t="shared" si="12"/>
        <v>0</v>
      </c>
      <c r="J28" s="28">
        <f t="shared" si="12"/>
        <v>-0.66</v>
      </c>
      <c r="K28" s="28">
        <f t="shared" si="12"/>
        <v>-1.7</v>
      </c>
      <c r="L28" s="28">
        <f t="shared" si="12"/>
        <v>0.6</v>
      </c>
      <c r="M28" s="28">
        <f t="shared" si="12"/>
        <v>0</v>
      </c>
      <c r="N28" s="28">
        <f t="shared" si="12"/>
        <v>-1</v>
      </c>
      <c r="O28" s="29">
        <f t="shared" si="12"/>
        <v>0</v>
      </c>
      <c r="P28" s="25">
        <f t="shared" si="13"/>
        <v>-0.46285714285714291</v>
      </c>
    </row>
    <row r="29" spans="1:16" ht="19.5" thickBot="1" x14ac:dyDescent="0.3">
      <c r="A29" s="47" t="s">
        <v>33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1:16" x14ac:dyDescent="0.25">
      <c r="A30" s="9" t="s">
        <v>20</v>
      </c>
      <c r="B30" s="26">
        <f t="shared" ref="B30:O32" si="14">ROUND(100*(B14-B10)/B10,2)</f>
        <v>4.08</v>
      </c>
      <c r="C30" s="26">
        <f t="shared" si="14"/>
        <v>-30</v>
      </c>
      <c r="D30" s="26">
        <f t="shared" si="14"/>
        <v>6.79</v>
      </c>
      <c r="E30" s="26">
        <f t="shared" si="14"/>
        <v>-31.3</v>
      </c>
      <c r="F30" s="26">
        <f t="shared" si="14"/>
        <v>-30.23</v>
      </c>
      <c r="G30" s="26">
        <f t="shared" si="14"/>
        <v>-31.32</v>
      </c>
      <c r="H30" s="26">
        <f t="shared" si="14"/>
        <v>7.17</v>
      </c>
      <c r="I30" s="26">
        <f t="shared" si="14"/>
        <v>5</v>
      </c>
      <c r="J30" s="26">
        <f t="shared" si="14"/>
        <v>7.46</v>
      </c>
      <c r="K30" s="26">
        <f t="shared" si="14"/>
        <v>5.01</v>
      </c>
      <c r="L30" s="26">
        <f t="shared" si="14"/>
        <v>6.36</v>
      </c>
      <c r="M30" s="26">
        <f t="shared" si="14"/>
        <v>2.99</v>
      </c>
      <c r="N30" s="26">
        <f t="shared" si="14"/>
        <v>5</v>
      </c>
      <c r="O30" s="27">
        <f t="shared" si="14"/>
        <v>5.0999999999999996</v>
      </c>
      <c r="P30" s="24">
        <f t="shared" ref="P30:P32" si="15">AVERAGE(B30:O30)</f>
        <v>-4.849285714285716</v>
      </c>
    </row>
    <row r="31" spans="1:16" x14ac:dyDescent="0.25">
      <c r="A31" s="11" t="s">
        <v>15</v>
      </c>
      <c r="B31" s="21">
        <f t="shared" si="14"/>
        <v>0.89</v>
      </c>
      <c r="C31" s="21">
        <f t="shared" si="14"/>
        <v>50</v>
      </c>
      <c r="D31" s="21">
        <f t="shared" si="14"/>
        <v>0</v>
      </c>
      <c r="E31" s="21">
        <f t="shared" si="14"/>
        <v>13.97</v>
      </c>
      <c r="F31" s="21">
        <f t="shared" si="14"/>
        <v>50</v>
      </c>
      <c r="G31" s="21">
        <f t="shared" si="14"/>
        <v>50</v>
      </c>
      <c r="H31" s="21">
        <f t="shared" si="14"/>
        <v>0</v>
      </c>
      <c r="I31" s="21">
        <f t="shared" si="14"/>
        <v>0</v>
      </c>
      <c r="J31" s="21">
        <f t="shared" si="14"/>
        <v>0</v>
      </c>
      <c r="K31" s="21">
        <f t="shared" si="14"/>
        <v>0</v>
      </c>
      <c r="L31" s="21">
        <f t="shared" si="14"/>
        <v>0</v>
      </c>
      <c r="M31" s="21">
        <f t="shared" si="14"/>
        <v>0</v>
      </c>
      <c r="N31" s="21">
        <f t="shared" si="14"/>
        <v>0</v>
      </c>
      <c r="O31" s="22">
        <f t="shared" si="14"/>
        <v>0.01</v>
      </c>
      <c r="P31" s="20">
        <f t="shared" si="15"/>
        <v>11.776428571428571</v>
      </c>
    </row>
    <row r="32" spans="1:16" ht="15.75" thickBot="1" x14ac:dyDescent="0.3">
      <c r="A32" s="13" t="s">
        <v>16</v>
      </c>
      <c r="B32" s="28">
        <f t="shared" si="14"/>
        <v>5</v>
      </c>
      <c r="C32" s="28">
        <f t="shared" si="14"/>
        <v>5</v>
      </c>
      <c r="D32" s="28">
        <f t="shared" si="14"/>
        <v>6.79</v>
      </c>
      <c r="E32" s="28">
        <f t="shared" si="14"/>
        <v>-21.7</v>
      </c>
      <c r="F32" s="28">
        <f t="shared" si="14"/>
        <v>4.6500000000000004</v>
      </c>
      <c r="G32" s="28">
        <f t="shared" si="14"/>
        <v>3.03</v>
      </c>
      <c r="H32" s="28">
        <f t="shared" si="14"/>
        <v>7.17</v>
      </c>
      <c r="I32" s="28">
        <f t="shared" si="14"/>
        <v>5</v>
      </c>
      <c r="J32" s="28">
        <f t="shared" si="14"/>
        <v>7.46</v>
      </c>
      <c r="K32" s="28">
        <f t="shared" si="14"/>
        <v>5</v>
      </c>
      <c r="L32" s="28">
        <f t="shared" si="14"/>
        <v>6.36</v>
      </c>
      <c r="M32" s="28">
        <f t="shared" si="14"/>
        <v>3</v>
      </c>
      <c r="N32" s="28">
        <f t="shared" si="14"/>
        <v>5</v>
      </c>
      <c r="O32" s="29">
        <f t="shared" si="14"/>
        <v>5.12</v>
      </c>
      <c r="P32" s="25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14
&amp;A</oddHeader>
  </headerFooter>
  <ignoredErrors>
    <ignoredError sqref="B23:O23 B19:O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P32"/>
  <sheetViews>
    <sheetView topLeftCell="A4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0" t="str">
        <f>'Tabulka a graf č. 1'!B1:P1</f>
        <v>Krajské normativy školní jídelny celodenně stravovaní v letech 2023 - 2025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8"/>
      <c r="B2" s="51" t="s">
        <v>24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6" ht="16.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"/>
    </row>
    <row r="4" spans="1:16" s="3" customFormat="1" ht="81" customHeight="1" thickBot="1" x14ac:dyDescent="0.3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35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7" t="s">
        <v>17</v>
      </c>
    </row>
    <row r="5" spans="1:16" ht="19.5" thickBot="1" x14ac:dyDescent="0.3">
      <c r="A5" s="52">
        <f>'Tabulka a graf č. 1'!A5:P5</f>
        <v>2023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x14ac:dyDescent="0.25">
      <c r="A6" s="9" t="s">
        <v>20</v>
      </c>
      <c r="B6" s="35">
        <f>ROUND(12*B8/B7,0)</f>
        <v>10094</v>
      </c>
      <c r="C6" s="35">
        <f>ROUND(12*C8/C7,0)</f>
        <v>11157</v>
      </c>
      <c r="D6" s="35">
        <f t="shared" ref="D6:O6" si="0">ROUND(12*D8/D7,0)</f>
        <v>11728</v>
      </c>
      <c r="E6" s="35">
        <f t="shared" si="0"/>
        <v>13355</v>
      </c>
      <c r="F6" s="35">
        <f t="shared" si="0"/>
        <v>10179</v>
      </c>
      <c r="G6" s="35">
        <f t="shared" si="0"/>
        <v>10690</v>
      </c>
      <c r="H6" s="35">
        <f t="shared" si="0"/>
        <v>11369</v>
      </c>
      <c r="I6" s="35">
        <f t="shared" si="0"/>
        <v>9982</v>
      </c>
      <c r="J6" s="35">
        <f t="shared" si="0"/>
        <v>8951</v>
      </c>
      <c r="K6" s="35">
        <f t="shared" si="0"/>
        <v>8967</v>
      </c>
      <c r="L6" s="35">
        <f t="shared" si="0"/>
        <v>9289</v>
      </c>
      <c r="M6" s="35">
        <f t="shared" si="0"/>
        <v>8893</v>
      </c>
      <c r="N6" s="35">
        <f t="shared" si="0"/>
        <v>11451</v>
      </c>
      <c r="O6" s="35">
        <f t="shared" si="0"/>
        <v>10565</v>
      </c>
      <c r="P6" s="10">
        <f>SUMIF(B6:O6,"&gt;0")/COUNTIF(B6:O6,"&gt;0")</f>
        <v>10476.428571428571</v>
      </c>
    </row>
    <row r="7" spans="1:16" x14ac:dyDescent="0.25">
      <c r="A7" s="11" t="s">
        <v>15</v>
      </c>
      <c r="B7" s="41">
        <v>28.12</v>
      </c>
      <c r="C7" s="41">
        <v>28.116701453824138</v>
      </c>
      <c r="D7" s="41">
        <v>27.22</v>
      </c>
      <c r="E7" s="41">
        <v>23.35</v>
      </c>
      <c r="F7" s="41">
        <v>31.24210614497548</v>
      </c>
      <c r="G7" s="42">
        <v>27.84</v>
      </c>
      <c r="H7" s="41">
        <v>27.929309576264714</v>
      </c>
      <c r="I7" s="41">
        <v>31.26</v>
      </c>
      <c r="J7" s="41">
        <v>35.129382650959364</v>
      </c>
      <c r="K7" s="41">
        <v>34.847999999999999</v>
      </c>
      <c r="L7" s="41">
        <v>32.840000000000003</v>
      </c>
      <c r="M7" s="41">
        <v>31.99</v>
      </c>
      <c r="N7" s="41">
        <v>26.369491203510137</v>
      </c>
      <c r="O7" s="43">
        <v>28.85033171556509</v>
      </c>
      <c r="P7" s="12">
        <f>SUMIF(B7:O7,"&gt;0")/COUNTIF(B7:O7,"&gt;0")</f>
        <v>29.650380196078498</v>
      </c>
    </row>
    <row r="8" spans="1:16" ht="15.75" thickBot="1" x14ac:dyDescent="0.3">
      <c r="A8" s="13" t="s">
        <v>16</v>
      </c>
      <c r="B8" s="44">
        <v>23653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26003</v>
      </c>
      <c r="J8" s="44">
        <v>26204</v>
      </c>
      <c r="K8" s="44">
        <v>26039</v>
      </c>
      <c r="L8" s="45">
        <v>25422</v>
      </c>
      <c r="M8" s="44">
        <v>23708</v>
      </c>
      <c r="N8" s="44">
        <v>25164</v>
      </c>
      <c r="O8" s="46">
        <v>25400</v>
      </c>
      <c r="P8" s="14">
        <f>SUMIF(B8:O8,"&gt;0")/COUNTIF(B8:O8,"&gt;0")</f>
        <v>25577.428571428572</v>
      </c>
    </row>
    <row r="9" spans="1:16" ht="19.5" thickBot="1" x14ac:dyDescent="0.3">
      <c r="A9" s="52">
        <f>'Tabulka a graf č. 1'!A9:P9</f>
        <v>2024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6" x14ac:dyDescent="0.25">
      <c r="A10" s="9" t="s">
        <v>20</v>
      </c>
      <c r="B10" s="35">
        <f>ROUND(12*B12/B11,0)</f>
        <v>10167</v>
      </c>
      <c r="C10" s="35">
        <f>ROUND(12*C12/C11,0)</f>
        <v>10934</v>
      </c>
      <c r="D10" s="35">
        <f t="shared" ref="D10:O10" si="1">ROUND(12*D12/D11,0)</f>
        <v>11815</v>
      </c>
      <c r="E10" s="35">
        <f t="shared" si="1"/>
        <v>14378</v>
      </c>
      <c r="F10" s="35">
        <f t="shared" si="1"/>
        <v>9772</v>
      </c>
      <c r="G10" s="35">
        <f t="shared" si="1"/>
        <v>10476</v>
      </c>
      <c r="H10" s="35">
        <f t="shared" si="1"/>
        <v>10817</v>
      </c>
      <c r="I10" s="35">
        <f t="shared" si="1"/>
        <v>9785</v>
      </c>
      <c r="J10" s="35">
        <f t="shared" si="1"/>
        <v>9676</v>
      </c>
      <c r="K10" s="35">
        <f t="shared" si="1"/>
        <v>9793</v>
      </c>
      <c r="L10" s="35">
        <f t="shared" si="1"/>
        <v>9345</v>
      </c>
      <c r="M10" s="35">
        <f t="shared" si="1"/>
        <v>8893</v>
      </c>
      <c r="N10" s="35">
        <f t="shared" si="1"/>
        <v>11190</v>
      </c>
      <c r="O10" s="35">
        <f t="shared" si="1"/>
        <v>10120</v>
      </c>
      <c r="P10" s="10">
        <f>SUMIF(B10:O10,"&gt;0")/COUNTIF(B10:O10,"&gt;0")</f>
        <v>10511.5</v>
      </c>
    </row>
    <row r="11" spans="1:16" x14ac:dyDescent="0.25">
      <c r="A11" s="11" t="s">
        <v>15</v>
      </c>
      <c r="B11" s="41">
        <v>29.52</v>
      </c>
      <c r="C11" s="41">
        <v>28.116701453824138</v>
      </c>
      <c r="D11" s="41">
        <v>27.22</v>
      </c>
      <c r="E11" s="41">
        <v>21.35</v>
      </c>
      <c r="F11" s="41">
        <v>31.681999999999999</v>
      </c>
      <c r="G11" s="42">
        <v>27.84</v>
      </c>
      <c r="H11" s="41">
        <v>28.767188863552658</v>
      </c>
      <c r="I11" s="41">
        <v>31.89</v>
      </c>
      <c r="J11" s="41">
        <v>32.283601298468454</v>
      </c>
      <c r="K11" s="41">
        <v>31.363</v>
      </c>
      <c r="L11" s="41">
        <v>32.840000000000003</v>
      </c>
      <c r="M11" s="41">
        <v>31.99</v>
      </c>
      <c r="N11" s="41">
        <v>26.714878967459239</v>
      </c>
      <c r="O11" s="43">
        <v>30.12</v>
      </c>
      <c r="P11" s="12">
        <f>SUMIF(B11:O11,"&gt;0")/COUNTIF(B11:O11,"&gt;0")</f>
        <v>29.406955041664606</v>
      </c>
    </row>
    <row r="12" spans="1:16" ht="15.75" thickBot="1" x14ac:dyDescent="0.3">
      <c r="A12" s="13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26003</v>
      </c>
      <c r="J12" s="44">
        <v>26030</v>
      </c>
      <c r="K12" s="44">
        <v>25596</v>
      </c>
      <c r="L12" s="45">
        <v>25574</v>
      </c>
      <c r="M12" s="44">
        <v>23708</v>
      </c>
      <c r="N12" s="44">
        <v>24912</v>
      </c>
      <c r="O12" s="46">
        <v>25400</v>
      </c>
      <c r="P12" s="14">
        <f>SUMIF(B12:O12,"&gt;0")/COUNTIF(B12:O12,"&gt;0")</f>
        <v>25447.642857142859</v>
      </c>
    </row>
    <row r="13" spans="1:16" ht="19.5" thickBot="1" x14ac:dyDescent="0.3">
      <c r="A13" s="52">
        <f>'Tabulka a graf č. 1'!A13:P13</f>
        <v>2025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</row>
    <row r="14" spans="1:16" x14ac:dyDescent="0.25">
      <c r="A14" s="9" t="s">
        <v>20</v>
      </c>
      <c r="B14" s="35">
        <f>ROUND(12*B16/B15,0)</f>
        <v>10582</v>
      </c>
      <c r="C14" s="35">
        <f>ROUND(12*C16/C15,0)</f>
        <v>7654</v>
      </c>
      <c r="D14" s="35">
        <f t="shared" ref="D14:O14" si="2">ROUND(12*D16/D15,0)</f>
        <v>12617</v>
      </c>
      <c r="E14" s="35">
        <f t="shared" si="2"/>
        <v>9994</v>
      </c>
      <c r="F14" s="35">
        <f t="shared" si="2"/>
        <v>6818</v>
      </c>
      <c r="G14" s="35">
        <f t="shared" si="2"/>
        <v>7195</v>
      </c>
      <c r="H14" s="35">
        <f t="shared" si="2"/>
        <v>11592</v>
      </c>
      <c r="I14" s="35">
        <f t="shared" si="2"/>
        <v>10274</v>
      </c>
      <c r="J14" s="35">
        <f t="shared" si="2"/>
        <v>10397</v>
      </c>
      <c r="K14" s="35">
        <f t="shared" si="2"/>
        <v>10283</v>
      </c>
      <c r="L14" s="35">
        <f t="shared" si="2"/>
        <v>9939</v>
      </c>
      <c r="M14" s="35">
        <f t="shared" si="2"/>
        <v>9160</v>
      </c>
      <c r="N14" s="35">
        <f t="shared" si="2"/>
        <v>11750</v>
      </c>
      <c r="O14" s="35">
        <f t="shared" si="2"/>
        <v>10639</v>
      </c>
      <c r="P14" s="36">
        <f t="shared" ref="P14:P16" si="3">SUMIF(B14:O14,"&gt;0")/COUNTIF(B14:O14,"&gt;0")</f>
        <v>9921</v>
      </c>
    </row>
    <row r="15" spans="1:16" x14ac:dyDescent="0.25">
      <c r="A15" s="11" t="s">
        <v>15</v>
      </c>
      <c r="B15" s="39">
        <v>29.78</v>
      </c>
      <c r="C15" s="39">
        <v>42.175052180736209</v>
      </c>
      <c r="D15" s="39">
        <v>27.22</v>
      </c>
      <c r="E15" s="39">
        <v>24.05</v>
      </c>
      <c r="F15" s="39">
        <v>47.522999999999996</v>
      </c>
      <c r="G15" s="40">
        <v>41.76</v>
      </c>
      <c r="H15" s="39">
        <v>28.767188863552658</v>
      </c>
      <c r="I15" s="40">
        <v>31.89</v>
      </c>
      <c r="J15" s="39">
        <v>32.283601298468454</v>
      </c>
      <c r="K15" s="40">
        <v>31.363</v>
      </c>
      <c r="L15" s="40">
        <v>32.840000000000003</v>
      </c>
      <c r="M15" s="39">
        <v>31.99</v>
      </c>
      <c r="N15" s="39">
        <v>26.714878967459239</v>
      </c>
      <c r="O15" s="39">
        <v>30.116421547756424</v>
      </c>
      <c r="P15" s="12">
        <f t="shared" si="3"/>
        <v>32.748081632712356</v>
      </c>
    </row>
    <row r="16" spans="1:16" ht="15.75" thickBot="1" x14ac:dyDescent="0.3">
      <c r="A16" s="13" t="s">
        <v>16</v>
      </c>
      <c r="B16" s="37">
        <v>26261</v>
      </c>
      <c r="C16" s="37">
        <v>26900</v>
      </c>
      <c r="D16" s="37">
        <v>28620</v>
      </c>
      <c r="E16" s="37">
        <v>20029</v>
      </c>
      <c r="F16" s="37">
        <v>27000</v>
      </c>
      <c r="G16" s="37">
        <v>25040</v>
      </c>
      <c r="H16" s="37">
        <v>27790</v>
      </c>
      <c r="I16" s="37">
        <v>27303</v>
      </c>
      <c r="J16" s="37">
        <v>27972</v>
      </c>
      <c r="K16" s="37">
        <v>26876</v>
      </c>
      <c r="L16" s="38">
        <v>27201</v>
      </c>
      <c r="M16" s="37">
        <v>24419</v>
      </c>
      <c r="N16" s="37">
        <v>26158</v>
      </c>
      <c r="O16" s="37">
        <v>26700</v>
      </c>
      <c r="P16" s="14">
        <f t="shared" si="3"/>
        <v>26304.928571428572</v>
      </c>
    </row>
    <row r="17" spans="1:16" ht="19.5" thickBot="1" x14ac:dyDescent="0.3">
      <c r="A17" s="47" t="str">
        <f>'Tabulka a graf č. 1'!A17:P17</f>
        <v>Meziroční změny 2024 oproti 2023 - absolutně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x14ac:dyDescent="0.25">
      <c r="A18" s="9" t="s">
        <v>20</v>
      </c>
      <c r="B18" s="18">
        <f t="shared" ref="B18:O18" si="4">ROUND(B10-B6,0)</f>
        <v>73</v>
      </c>
      <c r="C18" s="18">
        <f t="shared" si="4"/>
        <v>-223</v>
      </c>
      <c r="D18" s="18">
        <f t="shared" si="4"/>
        <v>87</v>
      </c>
      <c r="E18" s="18">
        <f t="shared" si="4"/>
        <v>1023</v>
      </c>
      <c r="F18" s="18">
        <f t="shared" si="4"/>
        <v>-407</v>
      </c>
      <c r="G18" s="18">
        <f t="shared" si="4"/>
        <v>-214</v>
      </c>
      <c r="H18" s="18">
        <f t="shared" si="4"/>
        <v>-552</v>
      </c>
      <c r="I18" s="18">
        <f t="shared" si="4"/>
        <v>-197</v>
      </c>
      <c r="J18" s="18">
        <f t="shared" si="4"/>
        <v>725</v>
      </c>
      <c r="K18" s="18">
        <f t="shared" si="4"/>
        <v>826</v>
      </c>
      <c r="L18" s="18">
        <f t="shared" si="4"/>
        <v>56</v>
      </c>
      <c r="M18" s="18">
        <f t="shared" si="4"/>
        <v>0</v>
      </c>
      <c r="N18" s="18">
        <f t="shared" si="4"/>
        <v>-261</v>
      </c>
      <c r="O18" s="19">
        <f t="shared" si="4"/>
        <v>-445</v>
      </c>
      <c r="P18" s="10">
        <f t="shared" ref="P18:P20" si="5">AVERAGE(B18:O18)</f>
        <v>35.071428571428569</v>
      </c>
    </row>
    <row r="19" spans="1:16" x14ac:dyDescent="0.25">
      <c r="A19" s="11" t="s">
        <v>15</v>
      </c>
      <c r="B19" s="21">
        <f t="shared" ref="B19:O19" si="6">ROUND(B11-B7,2)</f>
        <v>1.4</v>
      </c>
      <c r="C19" s="21">
        <f t="shared" si="6"/>
        <v>0</v>
      </c>
      <c r="D19" s="21">
        <f t="shared" si="6"/>
        <v>0</v>
      </c>
      <c r="E19" s="21">
        <f t="shared" si="6"/>
        <v>-2</v>
      </c>
      <c r="F19" s="21">
        <f t="shared" si="6"/>
        <v>0.44</v>
      </c>
      <c r="G19" s="21">
        <f t="shared" si="6"/>
        <v>0</v>
      </c>
      <c r="H19" s="21">
        <f t="shared" si="6"/>
        <v>0.84</v>
      </c>
      <c r="I19" s="21">
        <f t="shared" si="6"/>
        <v>0.63</v>
      </c>
      <c r="J19" s="21">
        <f t="shared" si="6"/>
        <v>-2.85</v>
      </c>
      <c r="K19" s="21">
        <f t="shared" si="6"/>
        <v>-3.49</v>
      </c>
      <c r="L19" s="21">
        <f t="shared" si="6"/>
        <v>0</v>
      </c>
      <c r="M19" s="21">
        <f t="shared" si="6"/>
        <v>0</v>
      </c>
      <c r="N19" s="21">
        <f t="shared" si="6"/>
        <v>0.35</v>
      </c>
      <c r="O19" s="22">
        <f t="shared" si="6"/>
        <v>1.27</v>
      </c>
      <c r="P19" s="20">
        <f t="shared" si="5"/>
        <v>-0.24357142857142861</v>
      </c>
    </row>
    <row r="20" spans="1:16" ht="15.75" thickBot="1" x14ac:dyDescent="0.3">
      <c r="A20" s="13" t="s">
        <v>16</v>
      </c>
      <c r="B20" s="30">
        <f t="shared" ref="B20:O20" si="7">ROUND(B12-B8,0)</f>
        <v>1357</v>
      </c>
      <c r="C20" s="30">
        <f t="shared" si="7"/>
        <v>-523</v>
      </c>
      <c r="D20" s="30">
        <f t="shared" si="7"/>
        <v>197</v>
      </c>
      <c r="E20" s="30">
        <f t="shared" si="7"/>
        <v>-406</v>
      </c>
      <c r="F20" s="30">
        <f t="shared" si="7"/>
        <v>-700</v>
      </c>
      <c r="G20" s="30">
        <f t="shared" si="7"/>
        <v>-496</v>
      </c>
      <c r="H20" s="30">
        <f t="shared" si="7"/>
        <v>-529</v>
      </c>
      <c r="I20" s="30">
        <f t="shared" si="7"/>
        <v>0</v>
      </c>
      <c r="J20" s="30">
        <f t="shared" si="7"/>
        <v>-174</v>
      </c>
      <c r="K20" s="30">
        <f t="shared" si="7"/>
        <v>-443</v>
      </c>
      <c r="L20" s="30">
        <f t="shared" si="7"/>
        <v>152</v>
      </c>
      <c r="M20" s="30">
        <f t="shared" si="7"/>
        <v>0</v>
      </c>
      <c r="N20" s="30">
        <f t="shared" si="7"/>
        <v>-252</v>
      </c>
      <c r="O20" s="31">
        <f t="shared" si="7"/>
        <v>0</v>
      </c>
      <c r="P20" s="32">
        <f t="shared" si="5"/>
        <v>-129.78571428571428</v>
      </c>
    </row>
    <row r="21" spans="1:16" ht="19.5" thickBot="1" x14ac:dyDescent="0.3">
      <c r="A21" s="47" t="str">
        <f>'Tabulka a graf č. 1'!A21:P21</f>
        <v>Meziroční změny 2025 oproti 2024 - absolutně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x14ac:dyDescent="0.25">
      <c r="A22" s="9" t="s">
        <v>20</v>
      </c>
      <c r="B22" s="18">
        <f t="shared" ref="B22:O22" si="8">ROUND(B14-B10,0)</f>
        <v>415</v>
      </c>
      <c r="C22" s="18">
        <f t="shared" si="8"/>
        <v>-3280</v>
      </c>
      <c r="D22" s="18">
        <f t="shared" si="8"/>
        <v>802</v>
      </c>
      <c r="E22" s="18">
        <f t="shared" si="8"/>
        <v>-4384</v>
      </c>
      <c r="F22" s="18">
        <f t="shared" si="8"/>
        <v>-2954</v>
      </c>
      <c r="G22" s="18">
        <f t="shared" si="8"/>
        <v>-3281</v>
      </c>
      <c r="H22" s="18">
        <f t="shared" si="8"/>
        <v>775</v>
      </c>
      <c r="I22" s="18">
        <f t="shared" si="8"/>
        <v>489</v>
      </c>
      <c r="J22" s="18">
        <f t="shared" si="8"/>
        <v>721</v>
      </c>
      <c r="K22" s="18">
        <f t="shared" si="8"/>
        <v>490</v>
      </c>
      <c r="L22" s="18">
        <f t="shared" si="8"/>
        <v>594</v>
      </c>
      <c r="M22" s="18">
        <f t="shared" si="8"/>
        <v>267</v>
      </c>
      <c r="N22" s="18">
        <f t="shared" si="8"/>
        <v>560</v>
      </c>
      <c r="O22" s="19">
        <f t="shared" si="8"/>
        <v>519</v>
      </c>
      <c r="P22" s="10">
        <f t="shared" ref="P22:P24" si="9">AVERAGE(B22:O22)</f>
        <v>-590.5</v>
      </c>
    </row>
    <row r="23" spans="1:16" x14ac:dyDescent="0.25">
      <c r="A23" s="11" t="s">
        <v>15</v>
      </c>
      <c r="B23" s="21">
        <f t="shared" ref="B23:O23" si="10">ROUND(B15-B11,2)</f>
        <v>0.26</v>
      </c>
      <c r="C23" s="21">
        <f t="shared" si="10"/>
        <v>14.06</v>
      </c>
      <c r="D23" s="21">
        <f t="shared" si="10"/>
        <v>0</v>
      </c>
      <c r="E23" s="21">
        <f t="shared" si="10"/>
        <v>2.7</v>
      </c>
      <c r="F23" s="21">
        <f t="shared" si="10"/>
        <v>15.84</v>
      </c>
      <c r="G23" s="21">
        <f t="shared" si="10"/>
        <v>13.92</v>
      </c>
      <c r="H23" s="21">
        <f t="shared" si="10"/>
        <v>0</v>
      </c>
      <c r="I23" s="21">
        <f t="shared" si="10"/>
        <v>0</v>
      </c>
      <c r="J23" s="21">
        <f t="shared" si="10"/>
        <v>0</v>
      </c>
      <c r="K23" s="21">
        <f t="shared" si="10"/>
        <v>0</v>
      </c>
      <c r="L23" s="21">
        <f t="shared" si="10"/>
        <v>0</v>
      </c>
      <c r="M23" s="21">
        <f t="shared" si="10"/>
        <v>0</v>
      </c>
      <c r="N23" s="21">
        <f t="shared" si="10"/>
        <v>0</v>
      </c>
      <c r="O23" s="22">
        <f t="shared" si="10"/>
        <v>0</v>
      </c>
      <c r="P23" s="20">
        <f t="shared" si="9"/>
        <v>3.3414285714285716</v>
      </c>
    </row>
    <row r="24" spans="1:16" ht="15.75" thickBot="1" x14ac:dyDescent="0.3">
      <c r="A24" s="13" t="s">
        <v>16</v>
      </c>
      <c r="B24" s="30">
        <f t="shared" ref="B24:O24" si="11">ROUND(B16-B12,0)</f>
        <v>1251</v>
      </c>
      <c r="C24" s="30">
        <f t="shared" si="11"/>
        <v>1281</v>
      </c>
      <c r="D24" s="30">
        <f t="shared" si="11"/>
        <v>1820</v>
      </c>
      <c r="E24" s="30">
        <f t="shared" si="11"/>
        <v>-5551</v>
      </c>
      <c r="F24" s="30">
        <f t="shared" si="11"/>
        <v>1200</v>
      </c>
      <c r="G24" s="30">
        <f t="shared" si="11"/>
        <v>736</v>
      </c>
      <c r="H24" s="30">
        <f t="shared" si="11"/>
        <v>1859</v>
      </c>
      <c r="I24" s="30">
        <f t="shared" si="11"/>
        <v>1300</v>
      </c>
      <c r="J24" s="30">
        <f t="shared" si="11"/>
        <v>1942</v>
      </c>
      <c r="K24" s="30">
        <f t="shared" si="11"/>
        <v>1280</v>
      </c>
      <c r="L24" s="30">
        <f t="shared" si="11"/>
        <v>1627</v>
      </c>
      <c r="M24" s="30">
        <f t="shared" si="11"/>
        <v>711</v>
      </c>
      <c r="N24" s="30">
        <f t="shared" si="11"/>
        <v>1246</v>
      </c>
      <c r="O24" s="31">
        <f t="shared" si="11"/>
        <v>1300</v>
      </c>
      <c r="P24" s="32">
        <f t="shared" si="9"/>
        <v>857.28571428571433</v>
      </c>
    </row>
    <row r="25" spans="1:16" ht="19.5" thickBot="1" x14ac:dyDescent="0.3">
      <c r="A25" s="47" t="str">
        <f>'Tabulka a graf č. 1'!A25:P25</f>
        <v>Meziroční změny 2024 oproti 2023 - v %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9"/>
    </row>
    <row r="26" spans="1:16" x14ac:dyDescent="0.25">
      <c r="A26" s="9" t="s">
        <v>20</v>
      </c>
      <c r="B26" s="26">
        <f t="shared" ref="B26:O28" si="12">ROUND(100*(B10-B6)/B6,2)</f>
        <v>0.72</v>
      </c>
      <c r="C26" s="26">
        <f t="shared" si="12"/>
        <v>-2</v>
      </c>
      <c r="D26" s="26">
        <f t="shared" si="12"/>
        <v>0.74</v>
      </c>
      <c r="E26" s="26">
        <f t="shared" si="12"/>
        <v>7.66</v>
      </c>
      <c r="F26" s="26">
        <f t="shared" si="12"/>
        <v>-4</v>
      </c>
      <c r="G26" s="26">
        <f t="shared" si="12"/>
        <v>-2</v>
      </c>
      <c r="H26" s="26">
        <f t="shared" si="12"/>
        <v>-4.8600000000000003</v>
      </c>
      <c r="I26" s="26">
        <f t="shared" si="12"/>
        <v>-1.97</v>
      </c>
      <c r="J26" s="26">
        <f t="shared" si="12"/>
        <v>8.1</v>
      </c>
      <c r="K26" s="26">
        <f t="shared" si="12"/>
        <v>9.2100000000000009</v>
      </c>
      <c r="L26" s="26">
        <f t="shared" si="12"/>
        <v>0.6</v>
      </c>
      <c r="M26" s="26">
        <f t="shared" si="12"/>
        <v>0</v>
      </c>
      <c r="N26" s="26">
        <f t="shared" si="12"/>
        <v>-2.2799999999999998</v>
      </c>
      <c r="O26" s="27">
        <f t="shared" si="12"/>
        <v>-4.21</v>
      </c>
      <c r="P26" s="24">
        <f t="shared" ref="P26:P28" si="13">AVERAGE(B26:O26)</f>
        <v>0.40785714285714297</v>
      </c>
    </row>
    <row r="27" spans="1:16" x14ac:dyDescent="0.25">
      <c r="A27" s="11" t="s">
        <v>15</v>
      </c>
      <c r="B27" s="21">
        <f t="shared" si="12"/>
        <v>4.9800000000000004</v>
      </c>
      <c r="C27" s="21">
        <f t="shared" si="12"/>
        <v>0</v>
      </c>
      <c r="D27" s="21">
        <f t="shared" si="12"/>
        <v>0</v>
      </c>
      <c r="E27" s="21">
        <f t="shared" si="12"/>
        <v>-8.57</v>
      </c>
      <c r="F27" s="21">
        <f t="shared" si="12"/>
        <v>1.41</v>
      </c>
      <c r="G27" s="21">
        <f t="shared" si="12"/>
        <v>0</v>
      </c>
      <c r="H27" s="21">
        <f t="shared" si="12"/>
        <v>3</v>
      </c>
      <c r="I27" s="21">
        <f t="shared" si="12"/>
        <v>2.02</v>
      </c>
      <c r="J27" s="21">
        <f t="shared" si="12"/>
        <v>-8.1</v>
      </c>
      <c r="K27" s="21">
        <f t="shared" si="12"/>
        <v>-10</v>
      </c>
      <c r="L27" s="21">
        <f t="shared" si="12"/>
        <v>0</v>
      </c>
      <c r="M27" s="21">
        <f t="shared" si="12"/>
        <v>0</v>
      </c>
      <c r="N27" s="21">
        <f t="shared" si="12"/>
        <v>1.31</v>
      </c>
      <c r="O27" s="22">
        <f t="shared" si="12"/>
        <v>4.4000000000000004</v>
      </c>
      <c r="P27" s="20">
        <f t="shared" si="13"/>
        <v>-0.68214285714285705</v>
      </c>
    </row>
    <row r="28" spans="1:16" ht="15.75" thickBot="1" x14ac:dyDescent="0.3">
      <c r="A28" s="13" t="s">
        <v>16</v>
      </c>
      <c r="B28" s="28">
        <f t="shared" si="12"/>
        <v>5.74</v>
      </c>
      <c r="C28" s="28">
        <f t="shared" si="12"/>
        <v>-2</v>
      </c>
      <c r="D28" s="28">
        <f t="shared" si="12"/>
        <v>0.74</v>
      </c>
      <c r="E28" s="28">
        <f t="shared" si="12"/>
        <v>-1.56</v>
      </c>
      <c r="F28" s="28">
        <f t="shared" si="12"/>
        <v>-2.64</v>
      </c>
      <c r="G28" s="28">
        <f t="shared" si="12"/>
        <v>-2</v>
      </c>
      <c r="H28" s="28">
        <f t="shared" si="12"/>
        <v>-2</v>
      </c>
      <c r="I28" s="28">
        <f t="shared" si="12"/>
        <v>0</v>
      </c>
      <c r="J28" s="28">
        <f t="shared" si="12"/>
        <v>-0.66</v>
      </c>
      <c r="K28" s="28">
        <f t="shared" si="12"/>
        <v>-1.7</v>
      </c>
      <c r="L28" s="28">
        <f t="shared" si="12"/>
        <v>0.6</v>
      </c>
      <c r="M28" s="28">
        <f t="shared" si="12"/>
        <v>0</v>
      </c>
      <c r="N28" s="28">
        <f t="shared" si="12"/>
        <v>-1</v>
      </c>
      <c r="O28" s="29">
        <f t="shared" si="12"/>
        <v>0</v>
      </c>
      <c r="P28" s="25">
        <f t="shared" si="13"/>
        <v>-0.46285714285714291</v>
      </c>
    </row>
    <row r="29" spans="1:16" ht="19.5" thickBot="1" x14ac:dyDescent="0.3">
      <c r="A29" s="47" t="str">
        <f>'Tabulka a graf č. 1'!A29:P29</f>
        <v>Meziroční změny 2025 oproti 2024 - v %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1:16" x14ac:dyDescent="0.25">
      <c r="A30" s="9" t="s">
        <v>20</v>
      </c>
      <c r="B30" s="26">
        <f t="shared" ref="B30:O32" si="14">ROUND(100*(B14-B10)/B10,2)</f>
        <v>4.08</v>
      </c>
      <c r="C30" s="26">
        <f t="shared" si="14"/>
        <v>-30</v>
      </c>
      <c r="D30" s="26">
        <f t="shared" si="14"/>
        <v>6.79</v>
      </c>
      <c r="E30" s="26">
        <f t="shared" si="14"/>
        <v>-30.49</v>
      </c>
      <c r="F30" s="26">
        <f t="shared" si="14"/>
        <v>-30.23</v>
      </c>
      <c r="G30" s="26">
        <f t="shared" si="14"/>
        <v>-31.32</v>
      </c>
      <c r="H30" s="26">
        <f t="shared" si="14"/>
        <v>7.16</v>
      </c>
      <c r="I30" s="26">
        <f t="shared" si="14"/>
        <v>5</v>
      </c>
      <c r="J30" s="26">
        <f t="shared" si="14"/>
        <v>7.45</v>
      </c>
      <c r="K30" s="26">
        <f t="shared" si="14"/>
        <v>5</v>
      </c>
      <c r="L30" s="26">
        <f t="shared" si="14"/>
        <v>6.36</v>
      </c>
      <c r="M30" s="26">
        <f t="shared" si="14"/>
        <v>3</v>
      </c>
      <c r="N30" s="26">
        <f t="shared" si="14"/>
        <v>5</v>
      </c>
      <c r="O30" s="27">
        <f t="shared" si="14"/>
        <v>5.13</v>
      </c>
      <c r="P30" s="24">
        <f t="shared" ref="P30:P32" si="15">AVERAGE(B30:O30)</f>
        <v>-4.7907142857142873</v>
      </c>
    </row>
    <row r="31" spans="1:16" x14ac:dyDescent="0.25">
      <c r="A31" s="11" t="s">
        <v>15</v>
      </c>
      <c r="B31" s="21">
        <f t="shared" si="14"/>
        <v>0.88</v>
      </c>
      <c r="C31" s="21">
        <f t="shared" si="14"/>
        <v>50</v>
      </c>
      <c r="D31" s="21">
        <f t="shared" si="14"/>
        <v>0</v>
      </c>
      <c r="E31" s="21">
        <f t="shared" si="14"/>
        <v>12.65</v>
      </c>
      <c r="F31" s="21">
        <f t="shared" si="14"/>
        <v>50</v>
      </c>
      <c r="G31" s="21">
        <f t="shared" si="14"/>
        <v>50</v>
      </c>
      <c r="H31" s="21">
        <f t="shared" si="14"/>
        <v>0</v>
      </c>
      <c r="I31" s="21">
        <f t="shared" si="14"/>
        <v>0</v>
      </c>
      <c r="J31" s="21">
        <f t="shared" si="14"/>
        <v>0</v>
      </c>
      <c r="K31" s="21">
        <f t="shared" si="14"/>
        <v>0</v>
      </c>
      <c r="L31" s="21">
        <f t="shared" si="14"/>
        <v>0</v>
      </c>
      <c r="M31" s="21">
        <f t="shared" si="14"/>
        <v>0</v>
      </c>
      <c r="N31" s="21">
        <f t="shared" si="14"/>
        <v>0</v>
      </c>
      <c r="O31" s="22">
        <f t="shared" si="14"/>
        <v>-0.01</v>
      </c>
      <c r="P31" s="20">
        <f t="shared" si="15"/>
        <v>11.680000000000001</v>
      </c>
    </row>
    <row r="32" spans="1:16" ht="15.75" thickBot="1" x14ac:dyDescent="0.3">
      <c r="A32" s="13" t="s">
        <v>16</v>
      </c>
      <c r="B32" s="28">
        <f t="shared" si="14"/>
        <v>5</v>
      </c>
      <c r="C32" s="28">
        <f t="shared" si="14"/>
        <v>5</v>
      </c>
      <c r="D32" s="28">
        <f t="shared" si="14"/>
        <v>6.79</v>
      </c>
      <c r="E32" s="28">
        <f t="shared" si="14"/>
        <v>-21.7</v>
      </c>
      <c r="F32" s="28">
        <f t="shared" si="14"/>
        <v>4.6500000000000004</v>
      </c>
      <c r="G32" s="28">
        <f t="shared" si="14"/>
        <v>3.03</v>
      </c>
      <c r="H32" s="28">
        <f t="shared" si="14"/>
        <v>7.17</v>
      </c>
      <c r="I32" s="28">
        <f t="shared" si="14"/>
        <v>5</v>
      </c>
      <c r="J32" s="28">
        <f t="shared" si="14"/>
        <v>7.46</v>
      </c>
      <c r="K32" s="28">
        <f t="shared" si="14"/>
        <v>5</v>
      </c>
      <c r="L32" s="28">
        <f t="shared" si="14"/>
        <v>6.36</v>
      </c>
      <c r="M32" s="28">
        <f t="shared" si="14"/>
        <v>3</v>
      </c>
      <c r="N32" s="28">
        <f t="shared" si="14"/>
        <v>5</v>
      </c>
      <c r="O32" s="29">
        <f t="shared" si="14"/>
        <v>5.12</v>
      </c>
      <c r="P32" s="25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14
&amp;A</oddHeader>
  </headerFooter>
  <ignoredErrors>
    <ignoredError sqref="B19:O19 B23:O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32"/>
  <sheetViews>
    <sheetView topLeftCell="A4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0" t="str">
        <f>'Tabulka a graf č. 1'!B1:P1</f>
        <v>Krajské normativy školní jídelny celodenně stravovaní v letech 2023 - 2025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8"/>
      <c r="B2" s="51" t="s">
        <v>23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6" ht="16.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"/>
    </row>
    <row r="4" spans="1:16" s="3" customFormat="1" ht="81" customHeight="1" thickBot="1" x14ac:dyDescent="0.3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35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7" t="s">
        <v>17</v>
      </c>
    </row>
    <row r="5" spans="1:16" ht="19.5" thickBot="1" x14ac:dyDescent="0.3">
      <c r="A5" s="52">
        <f>'Tabulka a graf č. 1'!A5:P5</f>
        <v>2023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x14ac:dyDescent="0.25">
      <c r="A6" s="9" t="s">
        <v>20</v>
      </c>
      <c r="B6" s="35">
        <f>ROUND(12*B8/B7,0)</f>
        <v>9609</v>
      </c>
      <c r="C6" s="35">
        <f>ROUND(12*C8/C7,0)</f>
        <v>10953</v>
      </c>
      <c r="D6" s="35">
        <f t="shared" ref="D6:O6" si="0">ROUND(12*D8/D7,0)</f>
        <v>10447</v>
      </c>
      <c r="E6" s="35">
        <f t="shared" si="0"/>
        <v>12143</v>
      </c>
      <c r="F6" s="35">
        <f t="shared" si="0"/>
        <v>9270</v>
      </c>
      <c r="G6" s="35">
        <f t="shared" si="0"/>
        <v>10690</v>
      </c>
      <c r="H6" s="35">
        <f t="shared" si="0"/>
        <v>10365</v>
      </c>
      <c r="I6" s="35">
        <f t="shared" si="0"/>
        <v>9306</v>
      </c>
      <c r="J6" s="35">
        <f t="shared" si="0"/>
        <v>8196</v>
      </c>
      <c r="K6" s="35">
        <f t="shared" si="0"/>
        <v>8633</v>
      </c>
      <c r="L6" s="35">
        <f t="shared" si="0"/>
        <v>9289</v>
      </c>
      <c r="M6" s="35">
        <f t="shared" si="0"/>
        <v>8145</v>
      </c>
      <c r="N6" s="35">
        <f t="shared" si="0"/>
        <v>10387</v>
      </c>
      <c r="O6" s="35">
        <f t="shared" si="0"/>
        <v>10096</v>
      </c>
      <c r="P6" s="10">
        <f>SUMIF(B6:O6,"&gt;0")/COUNTIF(B6:O6,"&gt;0")</f>
        <v>9823.5</v>
      </c>
    </row>
    <row r="7" spans="1:16" x14ac:dyDescent="0.25">
      <c r="A7" s="11" t="s">
        <v>15</v>
      </c>
      <c r="B7" s="41">
        <v>29.54</v>
      </c>
      <c r="C7" s="41">
        <v>28.640484183003327</v>
      </c>
      <c r="D7" s="41">
        <v>30.557500000000001</v>
      </c>
      <c r="E7" s="41">
        <v>25.68</v>
      </c>
      <c r="F7" s="41">
        <v>34.303746970049268</v>
      </c>
      <c r="G7" s="42">
        <v>27.84</v>
      </c>
      <c r="H7" s="41">
        <v>30.635302472592151</v>
      </c>
      <c r="I7" s="41">
        <v>33.53</v>
      </c>
      <c r="J7" s="41">
        <v>38.365113450756077</v>
      </c>
      <c r="K7" s="41">
        <v>36.195999999999998</v>
      </c>
      <c r="L7" s="41">
        <v>32.840000000000003</v>
      </c>
      <c r="M7" s="41">
        <v>34.93</v>
      </c>
      <c r="N7" s="41">
        <v>29.072648888770704</v>
      </c>
      <c r="O7" s="43">
        <v>30.19</v>
      </c>
      <c r="P7" s="12">
        <f>SUMIF(B7:O7,"&gt;0")/COUNTIF(B7:O7,"&gt;0")</f>
        <v>31.594342568940824</v>
      </c>
    </row>
    <row r="8" spans="1:16" ht="15.75" thickBot="1" x14ac:dyDescent="0.3">
      <c r="A8" s="13" t="s">
        <v>16</v>
      </c>
      <c r="B8" s="44">
        <v>23653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26003</v>
      </c>
      <c r="J8" s="44">
        <v>26204</v>
      </c>
      <c r="K8" s="44">
        <v>26039</v>
      </c>
      <c r="L8" s="45">
        <v>25422</v>
      </c>
      <c r="M8" s="44">
        <v>23708</v>
      </c>
      <c r="N8" s="44">
        <v>25164</v>
      </c>
      <c r="O8" s="46">
        <v>25400</v>
      </c>
      <c r="P8" s="14">
        <f>SUMIF(B8:O8,"&gt;0")/COUNTIF(B8:O8,"&gt;0")</f>
        <v>25577.428571428572</v>
      </c>
    </row>
    <row r="9" spans="1:16" ht="19.5" thickBot="1" x14ac:dyDescent="0.3">
      <c r="A9" s="52">
        <f>'Tabulka a graf č. 1'!A9:P9</f>
        <v>2024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6" x14ac:dyDescent="0.25">
      <c r="A10" s="9" t="s">
        <v>20</v>
      </c>
      <c r="B10" s="35">
        <f>ROUND(12*B12/B11,0)</f>
        <v>9678</v>
      </c>
      <c r="C10" s="35">
        <f>ROUND(12*C12/C11,0)</f>
        <v>10734</v>
      </c>
      <c r="D10" s="35">
        <f t="shared" ref="D10:O10" si="1">ROUND(12*D12/D11,0)</f>
        <v>10524</v>
      </c>
      <c r="E10" s="35">
        <f t="shared" si="1"/>
        <v>12963</v>
      </c>
      <c r="F10" s="35">
        <f t="shared" si="1"/>
        <v>8948</v>
      </c>
      <c r="G10" s="35">
        <f t="shared" si="1"/>
        <v>10476</v>
      </c>
      <c r="H10" s="35">
        <f t="shared" si="1"/>
        <v>9861</v>
      </c>
      <c r="I10" s="35">
        <f t="shared" si="1"/>
        <v>9124</v>
      </c>
      <c r="J10" s="35">
        <f t="shared" si="1"/>
        <v>8858</v>
      </c>
      <c r="K10" s="35">
        <f t="shared" si="1"/>
        <v>9429</v>
      </c>
      <c r="L10" s="35">
        <f t="shared" si="1"/>
        <v>9345</v>
      </c>
      <c r="M10" s="35">
        <f t="shared" si="1"/>
        <v>8145</v>
      </c>
      <c r="N10" s="35">
        <f t="shared" si="1"/>
        <v>10151</v>
      </c>
      <c r="O10" s="35">
        <f t="shared" si="1"/>
        <v>9673</v>
      </c>
      <c r="P10" s="10">
        <f>SUMIF(B10:O10,"&gt;0")/COUNTIF(B10:O10,"&gt;0")</f>
        <v>9850.6428571428569</v>
      </c>
    </row>
    <row r="11" spans="1:16" x14ac:dyDescent="0.25">
      <c r="A11" s="11" t="s">
        <v>15</v>
      </c>
      <c r="B11" s="41">
        <v>31.01</v>
      </c>
      <c r="C11" s="41">
        <v>28.640484183003327</v>
      </c>
      <c r="D11" s="41">
        <v>30.557500000000001</v>
      </c>
      <c r="E11" s="41">
        <v>23.68</v>
      </c>
      <c r="F11" s="41">
        <v>34.600999999999999</v>
      </c>
      <c r="G11" s="42">
        <v>27.84</v>
      </c>
      <c r="H11" s="41">
        <v>31.554361546769918</v>
      </c>
      <c r="I11" s="41">
        <v>34.200000000000003</v>
      </c>
      <c r="J11" s="41">
        <v>35.262285206251583</v>
      </c>
      <c r="K11" s="41">
        <v>32.576000000000001</v>
      </c>
      <c r="L11" s="41">
        <v>32.840000000000003</v>
      </c>
      <c r="M11" s="41">
        <v>34.93</v>
      </c>
      <c r="N11" s="41">
        <v>29.448446535827919</v>
      </c>
      <c r="O11" s="43">
        <v>31.51</v>
      </c>
      <c r="P11" s="12">
        <f>SUMIF(B11:O11,"&gt;0")/COUNTIF(B11:O11,"&gt;0")</f>
        <v>31.33214839084663</v>
      </c>
    </row>
    <row r="12" spans="1:16" ht="15.75" thickBot="1" x14ac:dyDescent="0.3">
      <c r="A12" s="13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26003</v>
      </c>
      <c r="J12" s="44">
        <v>26030</v>
      </c>
      <c r="K12" s="44">
        <v>25596</v>
      </c>
      <c r="L12" s="45">
        <v>25574</v>
      </c>
      <c r="M12" s="44">
        <v>23708</v>
      </c>
      <c r="N12" s="44">
        <v>24912</v>
      </c>
      <c r="O12" s="46">
        <v>25400</v>
      </c>
      <c r="P12" s="14">
        <f>SUMIF(B12:O12,"&gt;0")/COUNTIF(B12:O12,"&gt;0")</f>
        <v>25447.642857142859</v>
      </c>
    </row>
    <row r="13" spans="1:16" ht="19.5" thickBot="1" x14ac:dyDescent="0.3">
      <c r="A13" s="52">
        <f>'Tabulka a graf č. 1'!A13:P13</f>
        <v>2025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</row>
    <row r="14" spans="1:16" x14ac:dyDescent="0.25">
      <c r="A14" s="9" t="s">
        <v>20</v>
      </c>
      <c r="B14" s="35">
        <f>ROUND(12*B16/B15,0)</f>
        <v>10075</v>
      </c>
      <c r="C14" s="35">
        <f>ROUND(12*C16/C15,0)</f>
        <v>7514</v>
      </c>
      <c r="D14" s="35">
        <f t="shared" ref="D14:O14" si="2">ROUND(12*D16/D15,0)</f>
        <v>11239</v>
      </c>
      <c r="E14" s="35">
        <f t="shared" si="2"/>
        <v>9111</v>
      </c>
      <c r="F14" s="35">
        <f t="shared" si="2"/>
        <v>6243</v>
      </c>
      <c r="G14" s="35">
        <f t="shared" si="2"/>
        <v>7195</v>
      </c>
      <c r="H14" s="35">
        <f t="shared" si="2"/>
        <v>10568</v>
      </c>
      <c r="I14" s="35">
        <f t="shared" si="2"/>
        <v>9580</v>
      </c>
      <c r="J14" s="35">
        <f t="shared" si="2"/>
        <v>9519</v>
      </c>
      <c r="K14" s="35">
        <f t="shared" si="2"/>
        <v>9900</v>
      </c>
      <c r="L14" s="35">
        <f t="shared" si="2"/>
        <v>9939</v>
      </c>
      <c r="M14" s="35">
        <f t="shared" si="2"/>
        <v>8389</v>
      </c>
      <c r="N14" s="35">
        <f t="shared" si="2"/>
        <v>10659</v>
      </c>
      <c r="O14" s="35">
        <f t="shared" si="2"/>
        <v>10168</v>
      </c>
      <c r="P14" s="10">
        <f t="shared" ref="P14:P16" si="3">SUMIF(B14:O14,"&gt;0")/COUNTIF(B14:O14,"&gt;0")</f>
        <v>9292.7857142857138</v>
      </c>
    </row>
    <row r="15" spans="1:16" x14ac:dyDescent="0.25">
      <c r="A15" s="11" t="s">
        <v>15</v>
      </c>
      <c r="B15" s="39">
        <v>31.28</v>
      </c>
      <c r="C15" s="39">
        <v>42.960726274504992</v>
      </c>
      <c r="D15" s="39">
        <v>30.557500000000001</v>
      </c>
      <c r="E15" s="39">
        <v>26.38</v>
      </c>
      <c r="F15" s="39">
        <v>51.901499999999999</v>
      </c>
      <c r="G15" s="40">
        <v>41.76</v>
      </c>
      <c r="H15" s="39">
        <v>31.554361546769918</v>
      </c>
      <c r="I15" s="40">
        <v>34.200000000000003</v>
      </c>
      <c r="J15" s="39">
        <v>35.262285206251583</v>
      </c>
      <c r="K15" s="40">
        <v>32.576000000000001</v>
      </c>
      <c r="L15" s="40">
        <v>32.840000000000003</v>
      </c>
      <c r="M15" s="39">
        <v>34.93</v>
      </c>
      <c r="N15" s="39">
        <v>29.448446535827919</v>
      </c>
      <c r="O15" s="39">
        <v>31.51</v>
      </c>
      <c r="P15" s="12">
        <f t="shared" si="3"/>
        <v>34.797201397382466</v>
      </c>
    </row>
    <row r="16" spans="1:16" ht="15.75" thickBot="1" x14ac:dyDescent="0.3">
      <c r="A16" s="13" t="s">
        <v>16</v>
      </c>
      <c r="B16" s="37">
        <v>26261</v>
      </c>
      <c r="C16" s="37">
        <v>26900</v>
      </c>
      <c r="D16" s="37">
        <v>28620</v>
      </c>
      <c r="E16" s="37">
        <v>20029</v>
      </c>
      <c r="F16" s="37">
        <v>27000</v>
      </c>
      <c r="G16" s="37">
        <v>25040</v>
      </c>
      <c r="H16" s="37">
        <v>27790</v>
      </c>
      <c r="I16" s="37">
        <v>27303</v>
      </c>
      <c r="J16" s="37">
        <v>27972</v>
      </c>
      <c r="K16" s="37">
        <v>26876</v>
      </c>
      <c r="L16" s="38">
        <v>27201</v>
      </c>
      <c r="M16" s="37">
        <v>24419</v>
      </c>
      <c r="N16" s="37">
        <v>26158</v>
      </c>
      <c r="O16" s="37">
        <v>26700</v>
      </c>
      <c r="P16" s="14">
        <f t="shared" si="3"/>
        <v>26304.928571428572</v>
      </c>
    </row>
    <row r="17" spans="1:16" ht="19.5" thickBot="1" x14ac:dyDescent="0.3">
      <c r="A17" s="47" t="str">
        <f>'Tabulka a graf č. 1'!A17:P17</f>
        <v>Meziroční změny 2024 oproti 2023 - absolutně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x14ac:dyDescent="0.25">
      <c r="A18" s="9" t="s">
        <v>20</v>
      </c>
      <c r="B18" s="18">
        <f t="shared" ref="B18:O18" si="4">ROUND(B10-B6,0)</f>
        <v>69</v>
      </c>
      <c r="C18" s="18">
        <f t="shared" si="4"/>
        <v>-219</v>
      </c>
      <c r="D18" s="18">
        <f t="shared" si="4"/>
        <v>77</v>
      </c>
      <c r="E18" s="18">
        <f t="shared" si="4"/>
        <v>820</v>
      </c>
      <c r="F18" s="18">
        <f t="shared" si="4"/>
        <v>-322</v>
      </c>
      <c r="G18" s="18">
        <f t="shared" si="4"/>
        <v>-214</v>
      </c>
      <c r="H18" s="18">
        <f t="shared" si="4"/>
        <v>-504</v>
      </c>
      <c r="I18" s="18">
        <f t="shared" si="4"/>
        <v>-182</v>
      </c>
      <c r="J18" s="18">
        <f t="shared" si="4"/>
        <v>662</v>
      </c>
      <c r="K18" s="18">
        <f t="shared" si="4"/>
        <v>796</v>
      </c>
      <c r="L18" s="18">
        <f t="shared" si="4"/>
        <v>56</v>
      </c>
      <c r="M18" s="18">
        <f t="shared" si="4"/>
        <v>0</v>
      </c>
      <c r="N18" s="18">
        <f t="shared" si="4"/>
        <v>-236</v>
      </c>
      <c r="O18" s="19">
        <f t="shared" si="4"/>
        <v>-423</v>
      </c>
      <c r="P18" s="10">
        <f t="shared" ref="P18:P20" si="5">AVERAGE(B18:O18)</f>
        <v>27.142857142857142</v>
      </c>
    </row>
    <row r="19" spans="1:16" x14ac:dyDescent="0.25">
      <c r="A19" s="11" t="s">
        <v>15</v>
      </c>
      <c r="B19" s="21">
        <f t="shared" ref="B19:O19" si="6">ROUND(B11-B7,2)</f>
        <v>1.47</v>
      </c>
      <c r="C19" s="21">
        <f t="shared" si="6"/>
        <v>0</v>
      </c>
      <c r="D19" s="21">
        <f t="shared" si="6"/>
        <v>0</v>
      </c>
      <c r="E19" s="21">
        <f t="shared" si="6"/>
        <v>-2</v>
      </c>
      <c r="F19" s="21">
        <f t="shared" si="6"/>
        <v>0.3</v>
      </c>
      <c r="G19" s="21">
        <f t="shared" si="6"/>
        <v>0</v>
      </c>
      <c r="H19" s="21">
        <f t="shared" si="6"/>
        <v>0.92</v>
      </c>
      <c r="I19" s="21">
        <f t="shared" si="6"/>
        <v>0.67</v>
      </c>
      <c r="J19" s="21">
        <f t="shared" si="6"/>
        <v>-3.1</v>
      </c>
      <c r="K19" s="21">
        <f t="shared" si="6"/>
        <v>-3.62</v>
      </c>
      <c r="L19" s="21">
        <f t="shared" si="6"/>
        <v>0</v>
      </c>
      <c r="M19" s="21">
        <f t="shared" si="6"/>
        <v>0</v>
      </c>
      <c r="N19" s="21">
        <f t="shared" si="6"/>
        <v>0.38</v>
      </c>
      <c r="O19" s="22">
        <f t="shared" si="6"/>
        <v>1.32</v>
      </c>
      <c r="P19" s="20">
        <f t="shared" si="5"/>
        <v>-0.26142857142857145</v>
      </c>
    </row>
    <row r="20" spans="1:16" ht="15.75" thickBot="1" x14ac:dyDescent="0.3">
      <c r="A20" s="13" t="s">
        <v>16</v>
      </c>
      <c r="B20" s="30">
        <f t="shared" ref="B20:O20" si="7">ROUND(B12-B8,0)</f>
        <v>1357</v>
      </c>
      <c r="C20" s="30">
        <f t="shared" si="7"/>
        <v>-523</v>
      </c>
      <c r="D20" s="30">
        <f t="shared" si="7"/>
        <v>197</v>
      </c>
      <c r="E20" s="30">
        <f t="shared" si="7"/>
        <v>-406</v>
      </c>
      <c r="F20" s="30">
        <f t="shared" si="7"/>
        <v>-700</v>
      </c>
      <c r="G20" s="30">
        <f t="shared" si="7"/>
        <v>-496</v>
      </c>
      <c r="H20" s="30">
        <f t="shared" si="7"/>
        <v>-529</v>
      </c>
      <c r="I20" s="30">
        <f t="shared" si="7"/>
        <v>0</v>
      </c>
      <c r="J20" s="30">
        <f t="shared" si="7"/>
        <v>-174</v>
      </c>
      <c r="K20" s="30">
        <f t="shared" si="7"/>
        <v>-443</v>
      </c>
      <c r="L20" s="30">
        <f t="shared" si="7"/>
        <v>152</v>
      </c>
      <c r="M20" s="30">
        <f t="shared" si="7"/>
        <v>0</v>
      </c>
      <c r="N20" s="30">
        <f t="shared" si="7"/>
        <v>-252</v>
      </c>
      <c r="O20" s="31">
        <f t="shared" si="7"/>
        <v>0</v>
      </c>
      <c r="P20" s="32">
        <f t="shared" si="5"/>
        <v>-129.78571428571428</v>
      </c>
    </row>
    <row r="21" spans="1:16" ht="19.5" thickBot="1" x14ac:dyDescent="0.3">
      <c r="A21" s="47" t="str">
        <f>'Tabulka a graf č. 1'!A21:P21</f>
        <v>Meziroční změny 2025 oproti 2024 - absolutně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x14ac:dyDescent="0.25">
      <c r="A22" s="9" t="s">
        <v>20</v>
      </c>
      <c r="B22" s="18">
        <f t="shared" ref="B22:O22" si="8">ROUND(B14-B10,0)</f>
        <v>397</v>
      </c>
      <c r="C22" s="18">
        <f t="shared" si="8"/>
        <v>-3220</v>
      </c>
      <c r="D22" s="18">
        <f t="shared" si="8"/>
        <v>715</v>
      </c>
      <c r="E22" s="18">
        <f t="shared" si="8"/>
        <v>-3852</v>
      </c>
      <c r="F22" s="18">
        <f t="shared" si="8"/>
        <v>-2705</v>
      </c>
      <c r="G22" s="18">
        <f t="shared" si="8"/>
        <v>-3281</v>
      </c>
      <c r="H22" s="18">
        <f t="shared" si="8"/>
        <v>707</v>
      </c>
      <c r="I22" s="18">
        <f t="shared" si="8"/>
        <v>456</v>
      </c>
      <c r="J22" s="18">
        <f t="shared" si="8"/>
        <v>661</v>
      </c>
      <c r="K22" s="18">
        <f t="shared" si="8"/>
        <v>471</v>
      </c>
      <c r="L22" s="18">
        <f t="shared" si="8"/>
        <v>594</v>
      </c>
      <c r="M22" s="18">
        <f t="shared" si="8"/>
        <v>244</v>
      </c>
      <c r="N22" s="18">
        <f t="shared" si="8"/>
        <v>508</v>
      </c>
      <c r="O22" s="19">
        <f t="shared" si="8"/>
        <v>495</v>
      </c>
      <c r="P22" s="10">
        <f t="shared" ref="P22:P24" si="9">AVERAGE(B22:O22)</f>
        <v>-557.85714285714289</v>
      </c>
    </row>
    <row r="23" spans="1:16" x14ac:dyDescent="0.25">
      <c r="A23" s="11" t="s">
        <v>15</v>
      </c>
      <c r="B23" s="21">
        <f t="shared" ref="B23:O23" si="10">ROUND(B15-B11,2)</f>
        <v>0.27</v>
      </c>
      <c r="C23" s="21">
        <f t="shared" si="10"/>
        <v>14.32</v>
      </c>
      <c r="D23" s="21">
        <f t="shared" si="10"/>
        <v>0</v>
      </c>
      <c r="E23" s="21">
        <f t="shared" si="10"/>
        <v>2.7</v>
      </c>
      <c r="F23" s="21">
        <f t="shared" si="10"/>
        <v>17.3</v>
      </c>
      <c r="G23" s="21">
        <f t="shared" si="10"/>
        <v>13.92</v>
      </c>
      <c r="H23" s="21">
        <f t="shared" si="10"/>
        <v>0</v>
      </c>
      <c r="I23" s="21">
        <f t="shared" si="10"/>
        <v>0</v>
      </c>
      <c r="J23" s="21">
        <f t="shared" si="10"/>
        <v>0</v>
      </c>
      <c r="K23" s="21">
        <f t="shared" si="10"/>
        <v>0</v>
      </c>
      <c r="L23" s="21">
        <f t="shared" si="10"/>
        <v>0</v>
      </c>
      <c r="M23" s="21">
        <f t="shared" si="10"/>
        <v>0</v>
      </c>
      <c r="N23" s="21">
        <f t="shared" si="10"/>
        <v>0</v>
      </c>
      <c r="O23" s="22">
        <f t="shared" si="10"/>
        <v>0</v>
      </c>
      <c r="P23" s="20">
        <f t="shared" si="9"/>
        <v>3.4650000000000003</v>
      </c>
    </row>
    <row r="24" spans="1:16" ht="15.75" thickBot="1" x14ac:dyDescent="0.3">
      <c r="A24" s="13" t="s">
        <v>16</v>
      </c>
      <c r="B24" s="30">
        <f t="shared" ref="B24:O24" si="11">ROUND(B16-B12,0)</f>
        <v>1251</v>
      </c>
      <c r="C24" s="30">
        <f t="shared" si="11"/>
        <v>1281</v>
      </c>
      <c r="D24" s="30">
        <f t="shared" si="11"/>
        <v>1820</v>
      </c>
      <c r="E24" s="30">
        <f t="shared" si="11"/>
        <v>-5551</v>
      </c>
      <c r="F24" s="30">
        <f t="shared" si="11"/>
        <v>1200</v>
      </c>
      <c r="G24" s="30">
        <f t="shared" si="11"/>
        <v>736</v>
      </c>
      <c r="H24" s="30">
        <f t="shared" si="11"/>
        <v>1859</v>
      </c>
      <c r="I24" s="30">
        <f t="shared" si="11"/>
        <v>1300</v>
      </c>
      <c r="J24" s="30">
        <f t="shared" si="11"/>
        <v>1942</v>
      </c>
      <c r="K24" s="30">
        <f t="shared" si="11"/>
        <v>1280</v>
      </c>
      <c r="L24" s="30">
        <f t="shared" si="11"/>
        <v>1627</v>
      </c>
      <c r="M24" s="30">
        <f t="shared" si="11"/>
        <v>711</v>
      </c>
      <c r="N24" s="30">
        <f t="shared" si="11"/>
        <v>1246</v>
      </c>
      <c r="O24" s="31">
        <f t="shared" si="11"/>
        <v>1300</v>
      </c>
      <c r="P24" s="32">
        <f t="shared" si="9"/>
        <v>857.28571428571433</v>
      </c>
    </row>
    <row r="25" spans="1:16" ht="19.5" thickBot="1" x14ac:dyDescent="0.3">
      <c r="A25" s="47" t="str">
        <f>'Tabulka a graf č. 1'!A25:P25</f>
        <v>Meziroční změny 2024 oproti 2023 - v %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9"/>
    </row>
    <row r="26" spans="1:16" x14ac:dyDescent="0.25">
      <c r="A26" s="9" t="s">
        <v>20</v>
      </c>
      <c r="B26" s="26">
        <f t="shared" ref="B26:O28" si="12">ROUND(100*(B10-B6)/B6,2)</f>
        <v>0.72</v>
      </c>
      <c r="C26" s="26">
        <f t="shared" si="12"/>
        <v>-2</v>
      </c>
      <c r="D26" s="26">
        <f t="shared" si="12"/>
        <v>0.74</v>
      </c>
      <c r="E26" s="26">
        <f t="shared" si="12"/>
        <v>6.75</v>
      </c>
      <c r="F26" s="26">
        <f t="shared" si="12"/>
        <v>-3.47</v>
      </c>
      <c r="G26" s="26">
        <f t="shared" si="12"/>
        <v>-2</v>
      </c>
      <c r="H26" s="26">
        <f t="shared" si="12"/>
        <v>-4.8600000000000003</v>
      </c>
      <c r="I26" s="26">
        <f t="shared" si="12"/>
        <v>-1.96</v>
      </c>
      <c r="J26" s="26">
        <f t="shared" si="12"/>
        <v>8.08</v>
      </c>
      <c r="K26" s="26">
        <f t="shared" si="12"/>
        <v>9.2200000000000006</v>
      </c>
      <c r="L26" s="26">
        <f t="shared" si="12"/>
        <v>0.6</v>
      </c>
      <c r="M26" s="26">
        <f t="shared" si="12"/>
        <v>0</v>
      </c>
      <c r="N26" s="26">
        <f t="shared" si="12"/>
        <v>-2.27</v>
      </c>
      <c r="O26" s="27">
        <f t="shared" si="12"/>
        <v>-4.1900000000000004</v>
      </c>
      <c r="P26" s="24">
        <f t="shared" ref="P26:P28" si="13">AVERAGE(B26:O26)</f>
        <v>0.38285714285714273</v>
      </c>
    </row>
    <row r="27" spans="1:16" x14ac:dyDescent="0.25">
      <c r="A27" s="11" t="s">
        <v>15</v>
      </c>
      <c r="B27" s="21">
        <f t="shared" si="12"/>
        <v>4.9800000000000004</v>
      </c>
      <c r="C27" s="21">
        <f t="shared" si="12"/>
        <v>0</v>
      </c>
      <c r="D27" s="21">
        <f t="shared" si="12"/>
        <v>0</v>
      </c>
      <c r="E27" s="21">
        <f t="shared" si="12"/>
        <v>-7.79</v>
      </c>
      <c r="F27" s="21">
        <f t="shared" si="12"/>
        <v>0.87</v>
      </c>
      <c r="G27" s="21">
        <f t="shared" si="12"/>
        <v>0</v>
      </c>
      <c r="H27" s="21">
        <f t="shared" si="12"/>
        <v>3</v>
      </c>
      <c r="I27" s="21">
        <f t="shared" si="12"/>
        <v>2</v>
      </c>
      <c r="J27" s="21">
        <f t="shared" si="12"/>
        <v>-8.09</v>
      </c>
      <c r="K27" s="21">
        <f t="shared" si="12"/>
        <v>-10</v>
      </c>
      <c r="L27" s="21">
        <f t="shared" si="12"/>
        <v>0</v>
      </c>
      <c r="M27" s="21">
        <f t="shared" si="12"/>
        <v>0</v>
      </c>
      <c r="N27" s="21">
        <f t="shared" si="12"/>
        <v>1.29</v>
      </c>
      <c r="O27" s="22">
        <f t="shared" si="12"/>
        <v>4.37</v>
      </c>
      <c r="P27" s="20">
        <f t="shared" si="13"/>
        <v>-0.66928571428571415</v>
      </c>
    </row>
    <row r="28" spans="1:16" ht="15.75" thickBot="1" x14ac:dyDescent="0.3">
      <c r="A28" s="13" t="s">
        <v>16</v>
      </c>
      <c r="B28" s="28">
        <f t="shared" si="12"/>
        <v>5.74</v>
      </c>
      <c r="C28" s="28">
        <f t="shared" si="12"/>
        <v>-2</v>
      </c>
      <c r="D28" s="28">
        <f t="shared" si="12"/>
        <v>0.74</v>
      </c>
      <c r="E28" s="28">
        <f t="shared" si="12"/>
        <v>-1.56</v>
      </c>
      <c r="F28" s="28">
        <f t="shared" si="12"/>
        <v>-2.64</v>
      </c>
      <c r="G28" s="28">
        <f t="shared" si="12"/>
        <v>-2</v>
      </c>
      <c r="H28" s="28">
        <f t="shared" si="12"/>
        <v>-2</v>
      </c>
      <c r="I28" s="28">
        <f t="shared" si="12"/>
        <v>0</v>
      </c>
      <c r="J28" s="28">
        <f t="shared" si="12"/>
        <v>-0.66</v>
      </c>
      <c r="K28" s="28">
        <f t="shared" si="12"/>
        <v>-1.7</v>
      </c>
      <c r="L28" s="28">
        <f t="shared" si="12"/>
        <v>0.6</v>
      </c>
      <c r="M28" s="28">
        <f t="shared" si="12"/>
        <v>0</v>
      </c>
      <c r="N28" s="28">
        <f t="shared" si="12"/>
        <v>-1</v>
      </c>
      <c r="O28" s="29">
        <f t="shared" si="12"/>
        <v>0</v>
      </c>
      <c r="P28" s="25">
        <f t="shared" si="13"/>
        <v>-0.46285714285714291</v>
      </c>
    </row>
    <row r="29" spans="1:16" ht="19.5" thickBot="1" x14ac:dyDescent="0.3">
      <c r="A29" s="47" t="str">
        <f>'Tabulka a graf č. 1'!A29:P29</f>
        <v>Meziroční změny 2025 oproti 2024 - v %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1:16" x14ac:dyDescent="0.25">
      <c r="A30" s="9" t="s">
        <v>20</v>
      </c>
      <c r="B30" s="26">
        <f t="shared" ref="B30:O32" si="14">ROUND(100*(B14-B10)/B10,2)</f>
        <v>4.0999999999999996</v>
      </c>
      <c r="C30" s="26">
        <f t="shared" si="14"/>
        <v>-30</v>
      </c>
      <c r="D30" s="26">
        <f t="shared" si="14"/>
        <v>6.79</v>
      </c>
      <c r="E30" s="26">
        <f t="shared" si="14"/>
        <v>-29.72</v>
      </c>
      <c r="F30" s="26">
        <f t="shared" si="14"/>
        <v>-30.23</v>
      </c>
      <c r="G30" s="26">
        <f t="shared" si="14"/>
        <v>-31.32</v>
      </c>
      <c r="H30" s="26">
        <f t="shared" si="14"/>
        <v>7.17</v>
      </c>
      <c r="I30" s="26">
        <f t="shared" si="14"/>
        <v>5</v>
      </c>
      <c r="J30" s="26">
        <f t="shared" si="14"/>
        <v>7.46</v>
      </c>
      <c r="K30" s="26">
        <f t="shared" si="14"/>
        <v>5</v>
      </c>
      <c r="L30" s="26">
        <f t="shared" si="14"/>
        <v>6.36</v>
      </c>
      <c r="M30" s="26">
        <f t="shared" si="14"/>
        <v>3</v>
      </c>
      <c r="N30" s="26">
        <f t="shared" si="14"/>
        <v>5</v>
      </c>
      <c r="O30" s="27">
        <f t="shared" si="14"/>
        <v>5.12</v>
      </c>
      <c r="P30" s="24">
        <f t="shared" ref="P30:P32" si="15">AVERAGE(B30:O30)</f>
        <v>-4.7335714285714285</v>
      </c>
    </row>
    <row r="31" spans="1:16" x14ac:dyDescent="0.25">
      <c r="A31" s="11" t="s">
        <v>15</v>
      </c>
      <c r="B31" s="21">
        <f t="shared" si="14"/>
        <v>0.87</v>
      </c>
      <c r="C31" s="21">
        <f t="shared" si="14"/>
        <v>50</v>
      </c>
      <c r="D31" s="21">
        <f t="shared" si="14"/>
        <v>0</v>
      </c>
      <c r="E31" s="21">
        <f t="shared" si="14"/>
        <v>11.4</v>
      </c>
      <c r="F31" s="21">
        <f t="shared" si="14"/>
        <v>50</v>
      </c>
      <c r="G31" s="21">
        <f t="shared" si="14"/>
        <v>50</v>
      </c>
      <c r="H31" s="21">
        <f t="shared" si="14"/>
        <v>0</v>
      </c>
      <c r="I31" s="21">
        <f t="shared" si="14"/>
        <v>0</v>
      </c>
      <c r="J31" s="21">
        <f t="shared" si="14"/>
        <v>0</v>
      </c>
      <c r="K31" s="21">
        <f t="shared" si="14"/>
        <v>0</v>
      </c>
      <c r="L31" s="21">
        <f t="shared" si="14"/>
        <v>0</v>
      </c>
      <c r="M31" s="21">
        <f t="shared" si="14"/>
        <v>0</v>
      </c>
      <c r="N31" s="21">
        <f t="shared" si="14"/>
        <v>0</v>
      </c>
      <c r="O31" s="22">
        <f t="shared" si="14"/>
        <v>0</v>
      </c>
      <c r="P31" s="20">
        <f t="shared" si="15"/>
        <v>11.590714285714284</v>
      </c>
    </row>
    <row r="32" spans="1:16" ht="15.75" thickBot="1" x14ac:dyDescent="0.3">
      <c r="A32" s="13" t="s">
        <v>16</v>
      </c>
      <c r="B32" s="28">
        <f t="shared" si="14"/>
        <v>5</v>
      </c>
      <c r="C32" s="28">
        <f t="shared" si="14"/>
        <v>5</v>
      </c>
      <c r="D32" s="28">
        <f t="shared" si="14"/>
        <v>6.79</v>
      </c>
      <c r="E32" s="28">
        <f t="shared" si="14"/>
        <v>-21.7</v>
      </c>
      <c r="F32" s="28">
        <f t="shared" si="14"/>
        <v>4.6500000000000004</v>
      </c>
      <c r="G32" s="28">
        <f t="shared" si="14"/>
        <v>3.03</v>
      </c>
      <c r="H32" s="28">
        <f t="shared" si="14"/>
        <v>7.17</v>
      </c>
      <c r="I32" s="28">
        <f t="shared" si="14"/>
        <v>5</v>
      </c>
      <c r="J32" s="28">
        <f t="shared" si="14"/>
        <v>7.46</v>
      </c>
      <c r="K32" s="28">
        <f t="shared" si="14"/>
        <v>5</v>
      </c>
      <c r="L32" s="28">
        <f t="shared" si="14"/>
        <v>6.36</v>
      </c>
      <c r="M32" s="28">
        <f t="shared" si="14"/>
        <v>3</v>
      </c>
      <c r="N32" s="28">
        <f t="shared" si="14"/>
        <v>5</v>
      </c>
      <c r="O32" s="29">
        <f t="shared" si="14"/>
        <v>5.12</v>
      </c>
      <c r="P32" s="25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14
&amp;A</oddHeader>
  </headerFooter>
  <ignoredErrors>
    <ignoredError sqref="B19:O19 B23:O2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P32"/>
  <sheetViews>
    <sheetView topLeftCell="A4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0" t="str">
        <f>'Tabulka a graf č. 1'!B1:P1</f>
        <v>Krajské normativy školní jídelny celodenně stravovaní v letech 2023 - 2025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8"/>
      <c r="B2" s="51" t="s">
        <v>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6" ht="16.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"/>
    </row>
    <row r="4" spans="1:16" s="3" customFormat="1" ht="81" customHeight="1" thickBot="1" x14ac:dyDescent="0.3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35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7" t="s">
        <v>17</v>
      </c>
    </row>
    <row r="5" spans="1:16" ht="19.5" thickBot="1" x14ac:dyDescent="0.3">
      <c r="A5" s="52">
        <f>'Tabulka a graf č. 1'!A5:P5</f>
        <v>2023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x14ac:dyDescent="0.25">
      <c r="A6" s="9" t="s">
        <v>20</v>
      </c>
      <c r="B6" s="35">
        <f>ROUND(12*B8/B7,0)</f>
        <v>9303</v>
      </c>
      <c r="C6" s="35">
        <f>ROUND(12*C8/C7,0)</f>
        <v>10770</v>
      </c>
      <c r="D6" s="35">
        <f t="shared" ref="D6:O6" si="0">ROUND(12*D8/D7,0)</f>
        <v>9593</v>
      </c>
      <c r="E6" s="35">
        <f t="shared" si="0"/>
        <v>11418</v>
      </c>
      <c r="F6" s="35">
        <f t="shared" si="0"/>
        <v>8733</v>
      </c>
      <c r="G6" s="35">
        <f t="shared" si="0"/>
        <v>10690</v>
      </c>
      <c r="H6" s="35">
        <f t="shared" si="0"/>
        <v>9761</v>
      </c>
      <c r="I6" s="35">
        <f t="shared" si="0"/>
        <v>8915</v>
      </c>
      <c r="J6" s="35">
        <f t="shared" si="0"/>
        <v>7740</v>
      </c>
      <c r="K6" s="35">
        <f t="shared" si="0"/>
        <v>8368</v>
      </c>
      <c r="L6" s="35">
        <f t="shared" si="0"/>
        <v>9289</v>
      </c>
      <c r="M6" s="35">
        <f t="shared" si="0"/>
        <v>7691</v>
      </c>
      <c r="N6" s="35">
        <f t="shared" si="0"/>
        <v>9725</v>
      </c>
      <c r="O6" s="35">
        <f t="shared" si="0"/>
        <v>10096</v>
      </c>
      <c r="P6" s="10">
        <f>SUMIF(B6:O6,"&gt;0")/COUNTIF(B6:O6,"&gt;0")</f>
        <v>9435.1428571428569</v>
      </c>
    </row>
    <row r="7" spans="1:16" x14ac:dyDescent="0.25">
      <c r="A7" s="11" t="s">
        <v>15</v>
      </c>
      <c r="B7" s="41">
        <v>30.51</v>
      </c>
      <c r="C7" s="41">
        <v>29.126573387937512</v>
      </c>
      <c r="D7" s="41">
        <v>33.276987999999996</v>
      </c>
      <c r="E7" s="41">
        <v>27.31</v>
      </c>
      <c r="F7" s="41">
        <v>36.413401287331745</v>
      </c>
      <c r="G7" s="42">
        <v>27.84</v>
      </c>
      <c r="H7" s="41">
        <v>32.528044781187809</v>
      </c>
      <c r="I7" s="41">
        <v>35</v>
      </c>
      <c r="J7" s="41">
        <v>40.628387900705043</v>
      </c>
      <c r="K7" s="41">
        <v>37.343000000000004</v>
      </c>
      <c r="L7" s="41">
        <v>32.840000000000003</v>
      </c>
      <c r="M7" s="41">
        <v>36.99</v>
      </c>
      <c r="N7" s="41">
        <v>31.051008677920642</v>
      </c>
      <c r="O7" s="43">
        <v>30.19</v>
      </c>
      <c r="P7" s="12">
        <f>SUMIF(B7:O7,"&gt;0")/COUNTIF(B7:O7,"&gt;0")</f>
        <v>32.931957431077343</v>
      </c>
    </row>
    <row r="8" spans="1:16" ht="15.75" thickBot="1" x14ac:dyDescent="0.3">
      <c r="A8" s="13" t="s">
        <v>16</v>
      </c>
      <c r="B8" s="44">
        <v>23653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26003</v>
      </c>
      <c r="J8" s="44">
        <v>26204</v>
      </c>
      <c r="K8" s="44">
        <v>26039</v>
      </c>
      <c r="L8" s="45">
        <v>25422</v>
      </c>
      <c r="M8" s="44">
        <v>23708</v>
      </c>
      <c r="N8" s="44">
        <v>25164</v>
      </c>
      <c r="O8" s="46">
        <v>25400</v>
      </c>
      <c r="P8" s="14">
        <f>SUMIF(B8:O8,"&gt;0")/COUNTIF(B8:O8,"&gt;0")</f>
        <v>25577.428571428572</v>
      </c>
    </row>
    <row r="9" spans="1:16" ht="19.5" thickBot="1" x14ac:dyDescent="0.3">
      <c r="A9" s="52">
        <f>'Tabulka a graf č. 1'!A9:P9</f>
        <v>2024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6" x14ac:dyDescent="0.25">
      <c r="A10" s="9" t="s">
        <v>20</v>
      </c>
      <c r="B10" s="35">
        <f>ROUND(12*B12/B11,0)</f>
        <v>9370</v>
      </c>
      <c r="C10" s="35">
        <f>ROUND(12*C12/C11,0)</f>
        <v>10555</v>
      </c>
      <c r="D10" s="35">
        <f t="shared" ref="D10:O10" si="1">ROUND(12*D12/D11,0)</f>
        <v>9664</v>
      </c>
      <c r="E10" s="35">
        <f t="shared" si="1"/>
        <v>12128</v>
      </c>
      <c r="F10" s="35">
        <f t="shared" si="1"/>
        <v>8449</v>
      </c>
      <c r="G10" s="35">
        <f t="shared" si="1"/>
        <v>10476</v>
      </c>
      <c r="H10" s="35">
        <f t="shared" si="1"/>
        <v>9288</v>
      </c>
      <c r="I10" s="35">
        <f t="shared" si="1"/>
        <v>8741</v>
      </c>
      <c r="J10" s="35">
        <f t="shared" si="1"/>
        <v>8364</v>
      </c>
      <c r="K10" s="35">
        <f t="shared" si="1"/>
        <v>9139</v>
      </c>
      <c r="L10" s="35">
        <f t="shared" si="1"/>
        <v>9345</v>
      </c>
      <c r="M10" s="35">
        <f t="shared" si="1"/>
        <v>7691</v>
      </c>
      <c r="N10" s="35">
        <f t="shared" si="1"/>
        <v>9506</v>
      </c>
      <c r="O10" s="35">
        <f t="shared" si="1"/>
        <v>9673</v>
      </c>
      <c r="P10" s="10">
        <f>SUMIF(B10:O10,"&gt;0")/COUNTIF(B10:O10,"&gt;0")</f>
        <v>9456.3571428571431</v>
      </c>
    </row>
    <row r="11" spans="1:16" x14ac:dyDescent="0.25">
      <c r="A11" s="11" t="s">
        <v>15</v>
      </c>
      <c r="B11" s="41">
        <v>32.03</v>
      </c>
      <c r="C11" s="41">
        <v>29.126573387937512</v>
      </c>
      <c r="D11" s="41">
        <v>33.276987999999996</v>
      </c>
      <c r="E11" s="41">
        <v>25.31</v>
      </c>
      <c r="F11" s="41">
        <v>36.642000000000003</v>
      </c>
      <c r="G11" s="42">
        <v>27.84</v>
      </c>
      <c r="H11" s="41">
        <v>33.503886124623442</v>
      </c>
      <c r="I11" s="41">
        <v>35.700000000000003</v>
      </c>
      <c r="J11" s="41">
        <v>37.34738565339773</v>
      </c>
      <c r="K11" s="41">
        <v>33.609000000000002</v>
      </c>
      <c r="L11" s="41">
        <v>32.840000000000003</v>
      </c>
      <c r="M11" s="41">
        <v>36.99</v>
      </c>
      <c r="N11" s="41">
        <v>31.447628705222726</v>
      </c>
      <c r="O11" s="43">
        <v>31.51</v>
      </c>
      <c r="P11" s="12">
        <f>SUMIF(B11:O11,"&gt;0")/COUNTIF(B11:O11,"&gt;0")</f>
        <v>32.655247276512952</v>
      </c>
    </row>
    <row r="12" spans="1:16" ht="15.75" thickBot="1" x14ac:dyDescent="0.3">
      <c r="A12" s="13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26003</v>
      </c>
      <c r="J12" s="44">
        <v>26030</v>
      </c>
      <c r="K12" s="44">
        <v>25596</v>
      </c>
      <c r="L12" s="45">
        <v>25574</v>
      </c>
      <c r="M12" s="44">
        <v>23708</v>
      </c>
      <c r="N12" s="44">
        <v>24912</v>
      </c>
      <c r="O12" s="46">
        <v>25400</v>
      </c>
      <c r="P12" s="14">
        <f>SUMIF(B12:O12,"&gt;0")/COUNTIF(B12:O12,"&gt;0")</f>
        <v>25447.642857142859</v>
      </c>
    </row>
    <row r="13" spans="1:16" ht="19.5" thickBot="1" x14ac:dyDescent="0.3">
      <c r="A13" s="52">
        <f>'Tabulka a graf č. 1'!A13:P13</f>
        <v>2025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</row>
    <row r="14" spans="1:16" x14ac:dyDescent="0.25">
      <c r="A14" s="9" t="s">
        <v>20</v>
      </c>
      <c r="B14" s="35">
        <f>ROUND(12*B16/B15,0)</f>
        <v>9753</v>
      </c>
      <c r="C14" s="35">
        <f>ROUND(12*C16/C15,0)</f>
        <v>7388</v>
      </c>
      <c r="D14" s="35">
        <f t="shared" ref="D14:O14" si="2">ROUND(12*D16/D15,0)</f>
        <v>10321</v>
      </c>
      <c r="E14" s="35">
        <f t="shared" si="2"/>
        <v>8581</v>
      </c>
      <c r="F14" s="35">
        <f t="shared" si="2"/>
        <v>5895</v>
      </c>
      <c r="G14" s="35">
        <f t="shared" si="2"/>
        <v>7195</v>
      </c>
      <c r="H14" s="35">
        <f t="shared" si="2"/>
        <v>9953</v>
      </c>
      <c r="I14" s="35">
        <f t="shared" si="2"/>
        <v>9177</v>
      </c>
      <c r="J14" s="35">
        <f t="shared" si="2"/>
        <v>8988</v>
      </c>
      <c r="K14" s="35">
        <f t="shared" si="2"/>
        <v>9596</v>
      </c>
      <c r="L14" s="35">
        <f t="shared" si="2"/>
        <v>9939</v>
      </c>
      <c r="M14" s="35">
        <f t="shared" si="2"/>
        <v>7922</v>
      </c>
      <c r="N14" s="35">
        <f t="shared" si="2"/>
        <v>9982</v>
      </c>
      <c r="O14" s="35">
        <f t="shared" si="2"/>
        <v>10168</v>
      </c>
      <c r="P14" s="36">
        <f t="shared" ref="P14:P16" si="3">SUMIF(B14:O14,"&gt;0")/COUNTIF(B14:O14,"&gt;0")</f>
        <v>8918.4285714285706</v>
      </c>
    </row>
    <row r="15" spans="1:16" x14ac:dyDescent="0.25">
      <c r="A15" s="11" t="s">
        <v>15</v>
      </c>
      <c r="B15" s="39">
        <v>32.31</v>
      </c>
      <c r="C15" s="39">
        <v>43.689860081906268</v>
      </c>
      <c r="D15" s="39">
        <v>33.276987999999996</v>
      </c>
      <c r="E15" s="39">
        <v>28.01</v>
      </c>
      <c r="F15" s="39">
        <v>54.963000000000008</v>
      </c>
      <c r="G15" s="40">
        <v>41.76</v>
      </c>
      <c r="H15" s="39">
        <v>33.503886124623442</v>
      </c>
      <c r="I15" s="40">
        <v>35.700000000000003</v>
      </c>
      <c r="J15" s="39">
        <v>37.34738565339773</v>
      </c>
      <c r="K15" s="40">
        <v>33.609000000000002</v>
      </c>
      <c r="L15" s="40">
        <v>32.840000000000003</v>
      </c>
      <c r="M15" s="39">
        <v>36.99</v>
      </c>
      <c r="N15" s="40">
        <v>31.447628705222726</v>
      </c>
      <c r="O15" s="39">
        <v>31.51</v>
      </c>
      <c r="P15" s="12">
        <f t="shared" si="3"/>
        <v>36.211267754653576</v>
      </c>
    </row>
    <row r="16" spans="1:16" ht="15.75" thickBot="1" x14ac:dyDescent="0.3">
      <c r="A16" s="13" t="s">
        <v>16</v>
      </c>
      <c r="B16" s="37">
        <v>26261</v>
      </c>
      <c r="C16" s="37">
        <v>26900</v>
      </c>
      <c r="D16" s="37">
        <v>28620</v>
      </c>
      <c r="E16" s="37">
        <v>20029</v>
      </c>
      <c r="F16" s="37">
        <v>27000</v>
      </c>
      <c r="G16" s="37">
        <v>25040</v>
      </c>
      <c r="H16" s="37">
        <v>27790</v>
      </c>
      <c r="I16" s="37">
        <v>27303</v>
      </c>
      <c r="J16" s="37">
        <v>27972</v>
      </c>
      <c r="K16" s="37">
        <v>26876</v>
      </c>
      <c r="L16" s="38">
        <v>27201</v>
      </c>
      <c r="M16" s="37">
        <v>24419</v>
      </c>
      <c r="N16" s="37">
        <v>26158</v>
      </c>
      <c r="O16" s="37">
        <v>26700</v>
      </c>
      <c r="P16" s="14">
        <f t="shared" si="3"/>
        <v>26304.928571428572</v>
      </c>
    </row>
    <row r="17" spans="1:16" ht="19.5" thickBot="1" x14ac:dyDescent="0.3">
      <c r="A17" s="47" t="str">
        <f>'Tabulka a graf č. 1'!A17:P17</f>
        <v>Meziroční změny 2024 oproti 2023 - absolutně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x14ac:dyDescent="0.25">
      <c r="A18" s="9" t="s">
        <v>20</v>
      </c>
      <c r="B18" s="18">
        <f t="shared" ref="B18:O18" si="4">ROUND(B10-B6,0)</f>
        <v>67</v>
      </c>
      <c r="C18" s="18">
        <f t="shared" si="4"/>
        <v>-215</v>
      </c>
      <c r="D18" s="18">
        <f t="shared" si="4"/>
        <v>71</v>
      </c>
      <c r="E18" s="18">
        <f t="shared" si="4"/>
        <v>710</v>
      </c>
      <c r="F18" s="18">
        <f t="shared" si="4"/>
        <v>-284</v>
      </c>
      <c r="G18" s="18">
        <f t="shared" si="4"/>
        <v>-214</v>
      </c>
      <c r="H18" s="18">
        <f t="shared" si="4"/>
        <v>-473</v>
      </c>
      <c r="I18" s="18">
        <f t="shared" si="4"/>
        <v>-174</v>
      </c>
      <c r="J18" s="18">
        <f t="shared" si="4"/>
        <v>624</v>
      </c>
      <c r="K18" s="18">
        <f t="shared" si="4"/>
        <v>771</v>
      </c>
      <c r="L18" s="18">
        <f t="shared" si="4"/>
        <v>56</v>
      </c>
      <c r="M18" s="18">
        <f t="shared" si="4"/>
        <v>0</v>
      </c>
      <c r="N18" s="18">
        <f t="shared" si="4"/>
        <v>-219</v>
      </c>
      <c r="O18" s="19">
        <f t="shared" si="4"/>
        <v>-423</v>
      </c>
      <c r="P18" s="10">
        <f t="shared" ref="P18:P20" si="5">AVERAGE(B18:O18)</f>
        <v>21.214285714285715</v>
      </c>
    </row>
    <row r="19" spans="1:16" x14ac:dyDescent="0.25">
      <c r="A19" s="11" t="s">
        <v>15</v>
      </c>
      <c r="B19" s="21">
        <f t="shared" ref="B19:O19" si="6">ROUND(B11-B7,2)</f>
        <v>1.52</v>
      </c>
      <c r="C19" s="21">
        <f t="shared" si="6"/>
        <v>0</v>
      </c>
      <c r="D19" s="21">
        <f t="shared" si="6"/>
        <v>0</v>
      </c>
      <c r="E19" s="21">
        <f t="shared" si="6"/>
        <v>-2</v>
      </c>
      <c r="F19" s="21">
        <f t="shared" si="6"/>
        <v>0.23</v>
      </c>
      <c r="G19" s="21">
        <f t="shared" si="6"/>
        <v>0</v>
      </c>
      <c r="H19" s="21">
        <f t="shared" si="6"/>
        <v>0.98</v>
      </c>
      <c r="I19" s="21">
        <f t="shared" si="6"/>
        <v>0.7</v>
      </c>
      <c r="J19" s="21">
        <f t="shared" si="6"/>
        <v>-3.28</v>
      </c>
      <c r="K19" s="21">
        <f t="shared" si="6"/>
        <v>-3.73</v>
      </c>
      <c r="L19" s="21">
        <f t="shared" si="6"/>
        <v>0</v>
      </c>
      <c r="M19" s="21">
        <f t="shared" si="6"/>
        <v>0</v>
      </c>
      <c r="N19" s="21">
        <f t="shared" si="6"/>
        <v>0.4</v>
      </c>
      <c r="O19" s="22">
        <f t="shared" si="6"/>
        <v>1.32</v>
      </c>
      <c r="P19" s="20">
        <f t="shared" si="5"/>
        <v>-0.27571428571428569</v>
      </c>
    </row>
    <row r="20" spans="1:16" ht="15.75" thickBot="1" x14ac:dyDescent="0.3">
      <c r="A20" s="13" t="s">
        <v>16</v>
      </c>
      <c r="B20" s="30">
        <f t="shared" ref="B20:O20" si="7">ROUND(B12-B8,0)</f>
        <v>1357</v>
      </c>
      <c r="C20" s="30">
        <f t="shared" si="7"/>
        <v>-523</v>
      </c>
      <c r="D20" s="30">
        <f t="shared" si="7"/>
        <v>197</v>
      </c>
      <c r="E20" s="30">
        <f t="shared" si="7"/>
        <v>-406</v>
      </c>
      <c r="F20" s="30">
        <f t="shared" si="7"/>
        <v>-700</v>
      </c>
      <c r="G20" s="30">
        <f t="shared" si="7"/>
        <v>-496</v>
      </c>
      <c r="H20" s="30">
        <f t="shared" si="7"/>
        <v>-529</v>
      </c>
      <c r="I20" s="30">
        <f t="shared" si="7"/>
        <v>0</v>
      </c>
      <c r="J20" s="30">
        <f t="shared" si="7"/>
        <v>-174</v>
      </c>
      <c r="K20" s="30">
        <f t="shared" si="7"/>
        <v>-443</v>
      </c>
      <c r="L20" s="30">
        <f t="shared" si="7"/>
        <v>152</v>
      </c>
      <c r="M20" s="30">
        <f t="shared" si="7"/>
        <v>0</v>
      </c>
      <c r="N20" s="30">
        <f t="shared" si="7"/>
        <v>-252</v>
      </c>
      <c r="O20" s="31">
        <f t="shared" si="7"/>
        <v>0</v>
      </c>
      <c r="P20" s="32">
        <f t="shared" si="5"/>
        <v>-129.78571428571428</v>
      </c>
    </row>
    <row r="21" spans="1:16" ht="19.5" thickBot="1" x14ac:dyDescent="0.3">
      <c r="A21" s="47" t="str">
        <f>'Tabulka a graf č. 1'!A21:P21</f>
        <v>Meziroční změny 2025 oproti 2024 - absolutně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x14ac:dyDescent="0.25">
      <c r="A22" s="9" t="s">
        <v>20</v>
      </c>
      <c r="B22" s="18">
        <f t="shared" ref="B22:O22" si="8">ROUND(B14-B10,0)</f>
        <v>383</v>
      </c>
      <c r="C22" s="18">
        <f t="shared" si="8"/>
        <v>-3167</v>
      </c>
      <c r="D22" s="18">
        <f t="shared" si="8"/>
        <v>657</v>
      </c>
      <c r="E22" s="18">
        <f t="shared" si="8"/>
        <v>-3547</v>
      </c>
      <c r="F22" s="18">
        <f t="shared" si="8"/>
        <v>-2554</v>
      </c>
      <c r="G22" s="18">
        <f t="shared" si="8"/>
        <v>-3281</v>
      </c>
      <c r="H22" s="18">
        <f t="shared" si="8"/>
        <v>665</v>
      </c>
      <c r="I22" s="18">
        <f t="shared" si="8"/>
        <v>436</v>
      </c>
      <c r="J22" s="18">
        <f t="shared" si="8"/>
        <v>624</v>
      </c>
      <c r="K22" s="18">
        <f t="shared" si="8"/>
        <v>457</v>
      </c>
      <c r="L22" s="18">
        <f t="shared" si="8"/>
        <v>594</v>
      </c>
      <c r="M22" s="18">
        <f t="shared" si="8"/>
        <v>231</v>
      </c>
      <c r="N22" s="18">
        <f t="shared" si="8"/>
        <v>476</v>
      </c>
      <c r="O22" s="19">
        <f t="shared" si="8"/>
        <v>495</v>
      </c>
      <c r="P22" s="10">
        <f t="shared" ref="P22:P24" si="9">AVERAGE(B22:O22)</f>
        <v>-537.92857142857144</v>
      </c>
    </row>
    <row r="23" spans="1:16" x14ac:dyDescent="0.25">
      <c r="A23" s="11" t="s">
        <v>15</v>
      </c>
      <c r="B23" s="21">
        <f t="shared" ref="B23:O23" si="10">ROUND(B15-B11,2)</f>
        <v>0.28000000000000003</v>
      </c>
      <c r="C23" s="21">
        <f t="shared" si="10"/>
        <v>14.56</v>
      </c>
      <c r="D23" s="21">
        <f t="shared" si="10"/>
        <v>0</v>
      </c>
      <c r="E23" s="21">
        <f t="shared" si="10"/>
        <v>2.7</v>
      </c>
      <c r="F23" s="21">
        <f t="shared" si="10"/>
        <v>18.32</v>
      </c>
      <c r="G23" s="21">
        <f t="shared" si="10"/>
        <v>13.92</v>
      </c>
      <c r="H23" s="21">
        <f t="shared" si="10"/>
        <v>0</v>
      </c>
      <c r="I23" s="21">
        <f t="shared" si="10"/>
        <v>0</v>
      </c>
      <c r="J23" s="21">
        <f t="shared" si="10"/>
        <v>0</v>
      </c>
      <c r="K23" s="21">
        <f t="shared" si="10"/>
        <v>0</v>
      </c>
      <c r="L23" s="21">
        <f t="shared" si="10"/>
        <v>0</v>
      </c>
      <c r="M23" s="21">
        <f t="shared" si="10"/>
        <v>0</v>
      </c>
      <c r="N23" s="21">
        <f t="shared" si="10"/>
        <v>0</v>
      </c>
      <c r="O23" s="22">
        <f t="shared" si="10"/>
        <v>0</v>
      </c>
      <c r="P23" s="20">
        <f t="shared" si="9"/>
        <v>3.5557142857142856</v>
      </c>
    </row>
    <row r="24" spans="1:16" ht="15.75" thickBot="1" x14ac:dyDescent="0.3">
      <c r="A24" s="13" t="s">
        <v>16</v>
      </c>
      <c r="B24" s="30">
        <f t="shared" ref="B24:O24" si="11">ROUND(B16-B12,0)</f>
        <v>1251</v>
      </c>
      <c r="C24" s="30">
        <f t="shared" si="11"/>
        <v>1281</v>
      </c>
      <c r="D24" s="30">
        <f t="shared" si="11"/>
        <v>1820</v>
      </c>
      <c r="E24" s="30">
        <f t="shared" si="11"/>
        <v>-5551</v>
      </c>
      <c r="F24" s="30">
        <f t="shared" si="11"/>
        <v>1200</v>
      </c>
      <c r="G24" s="30">
        <f t="shared" si="11"/>
        <v>736</v>
      </c>
      <c r="H24" s="30">
        <f t="shared" si="11"/>
        <v>1859</v>
      </c>
      <c r="I24" s="30">
        <f t="shared" si="11"/>
        <v>1300</v>
      </c>
      <c r="J24" s="30">
        <f t="shared" si="11"/>
        <v>1942</v>
      </c>
      <c r="K24" s="30">
        <f t="shared" si="11"/>
        <v>1280</v>
      </c>
      <c r="L24" s="30">
        <f t="shared" si="11"/>
        <v>1627</v>
      </c>
      <c r="M24" s="30">
        <f t="shared" si="11"/>
        <v>711</v>
      </c>
      <c r="N24" s="30">
        <f t="shared" si="11"/>
        <v>1246</v>
      </c>
      <c r="O24" s="31">
        <f t="shared" si="11"/>
        <v>1300</v>
      </c>
      <c r="P24" s="32">
        <f t="shared" si="9"/>
        <v>857.28571428571433</v>
      </c>
    </row>
    <row r="25" spans="1:16" ht="19.5" thickBot="1" x14ac:dyDescent="0.3">
      <c r="A25" s="47" t="str">
        <f>'Tabulka a graf č. 1'!A25:P25</f>
        <v>Meziroční změny 2024 oproti 2023 - v %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9"/>
    </row>
    <row r="26" spans="1:16" x14ac:dyDescent="0.25">
      <c r="A26" s="9" t="s">
        <v>20</v>
      </c>
      <c r="B26" s="26">
        <f t="shared" ref="B26:O26" si="12">ROUND(100*(B10-B6)/B6,2)</f>
        <v>0.72</v>
      </c>
      <c r="C26" s="26">
        <f t="shared" si="12"/>
        <v>-2</v>
      </c>
      <c r="D26" s="26">
        <f t="shared" si="12"/>
        <v>0.74</v>
      </c>
      <c r="E26" s="26">
        <f t="shared" si="12"/>
        <v>6.22</v>
      </c>
      <c r="F26" s="26">
        <f t="shared" si="12"/>
        <v>-3.25</v>
      </c>
      <c r="G26" s="26">
        <f t="shared" si="12"/>
        <v>-2</v>
      </c>
      <c r="H26" s="26">
        <f t="shared" si="12"/>
        <v>-4.8499999999999996</v>
      </c>
      <c r="I26" s="26">
        <f t="shared" si="12"/>
        <v>-1.95</v>
      </c>
      <c r="J26" s="26">
        <f t="shared" si="12"/>
        <v>8.06</v>
      </c>
      <c r="K26" s="26">
        <f t="shared" si="12"/>
        <v>9.2100000000000009</v>
      </c>
      <c r="L26" s="26">
        <f t="shared" si="12"/>
        <v>0.6</v>
      </c>
      <c r="M26" s="26">
        <f t="shared" si="12"/>
        <v>0</v>
      </c>
      <c r="N26" s="26">
        <f t="shared" si="12"/>
        <v>-2.25</v>
      </c>
      <c r="O26" s="27">
        <f t="shared" si="12"/>
        <v>-4.1900000000000004</v>
      </c>
      <c r="P26" s="24">
        <f t="shared" ref="P26:P28" si="13">AVERAGE(B26:O26)</f>
        <v>0.36142857142857154</v>
      </c>
    </row>
    <row r="27" spans="1:16" x14ac:dyDescent="0.25">
      <c r="A27" s="11" t="s">
        <v>15</v>
      </c>
      <c r="B27" s="21">
        <f t="shared" ref="B27:O27" si="14">ROUND(100*(B11-B7)/B7,2)</f>
        <v>4.9800000000000004</v>
      </c>
      <c r="C27" s="21">
        <f t="shared" si="14"/>
        <v>0</v>
      </c>
      <c r="D27" s="21">
        <f t="shared" si="14"/>
        <v>0</v>
      </c>
      <c r="E27" s="21">
        <f t="shared" si="14"/>
        <v>-7.32</v>
      </c>
      <c r="F27" s="21">
        <f t="shared" si="14"/>
        <v>0.63</v>
      </c>
      <c r="G27" s="21">
        <f t="shared" si="14"/>
        <v>0</v>
      </c>
      <c r="H27" s="21">
        <f t="shared" si="14"/>
        <v>3</v>
      </c>
      <c r="I27" s="21">
        <f t="shared" si="14"/>
        <v>2</v>
      </c>
      <c r="J27" s="21">
        <f t="shared" si="14"/>
        <v>-8.08</v>
      </c>
      <c r="K27" s="21">
        <f t="shared" si="14"/>
        <v>-10</v>
      </c>
      <c r="L27" s="21">
        <f t="shared" si="14"/>
        <v>0</v>
      </c>
      <c r="M27" s="21">
        <f t="shared" si="14"/>
        <v>0</v>
      </c>
      <c r="N27" s="21">
        <f t="shared" si="14"/>
        <v>1.28</v>
      </c>
      <c r="O27" s="22">
        <f t="shared" si="14"/>
        <v>4.37</v>
      </c>
      <c r="P27" s="20">
        <f t="shared" si="13"/>
        <v>-0.65285714285714291</v>
      </c>
    </row>
    <row r="28" spans="1:16" ht="15.75" thickBot="1" x14ac:dyDescent="0.3">
      <c r="A28" s="13" t="s">
        <v>16</v>
      </c>
      <c r="B28" s="28">
        <f t="shared" ref="B28:O28" si="15">ROUND(100*(B12-B8)/B8,2)</f>
        <v>5.74</v>
      </c>
      <c r="C28" s="28">
        <f t="shared" si="15"/>
        <v>-2</v>
      </c>
      <c r="D28" s="28">
        <f t="shared" si="15"/>
        <v>0.74</v>
      </c>
      <c r="E28" s="28">
        <f t="shared" si="15"/>
        <v>-1.56</v>
      </c>
      <c r="F28" s="28">
        <f t="shared" si="15"/>
        <v>-2.64</v>
      </c>
      <c r="G28" s="28">
        <f t="shared" si="15"/>
        <v>-2</v>
      </c>
      <c r="H28" s="28">
        <f t="shared" si="15"/>
        <v>-2</v>
      </c>
      <c r="I28" s="28">
        <f t="shared" si="15"/>
        <v>0</v>
      </c>
      <c r="J28" s="28">
        <f t="shared" si="15"/>
        <v>-0.66</v>
      </c>
      <c r="K28" s="28">
        <f t="shared" si="15"/>
        <v>-1.7</v>
      </c>
      <c r="L28" s="28">
        <f t="shared" si="15"/>
        <v>0.6</v>
      </c>
      <c r="M28" s="28">
        <f t="shared" si="15"/>
        <v>0</v>
      </c>
      <c r="N28" s="28">
        <f t="shared" si="15"/>
        <v>-1</v>
      </c>
      <c r="O28" s="29">
        <f t="shared" si="15"/>
        <v>0</v>
      </c>
      <c r="P28" s="25">
        <f t="shared" si="13"/>
        <v>-0.46285714285714291</v>
      </c>
    </row>
    <row r="29" spans="1:16" ht="19.5" thickBot="1" x14ac:dyDescent="0.3">
      <c r="A29" s="47" t="str">
        <f>'Tabulka a graf č. 1'!A29:P29</f>
        <v>Meziroční změny 2025 oproti 2024 - v %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1:16" x14ac:dyDescent="0.25">
      <c r="A30" s="9" t="s">
        <v>20</v>
      </c>
      <c r="B30" s="26">
        <f t="shared" ref="B30:O30" si="16">ROUND(100*(B14-B10)/B10,2)</f>
        <v>4.09</v>
      </c>
      <c r="C30" s="26">
        <f t="shared" si="16"/>
        <v>-30</v>
      </c>
      <c r="D30" s="26">
        <f t="shared" si="16"/>
        <v>6.8</v>
      </c>
      <c r="E30" s="26">
        <f t="shared" si="16"/>
        <v>-29.25</v>
      </c>
      <c r="F30" s="26">
        <f t="shared" si="16"/>
        <v>-30.23</v>
      </c>
      <c r="G30" s="26">
        <f t="shared" si="16"/>
        <v>-31.32</v>
      </c>
      <c r="H30" s="26">
        <f t="shared" si="16"/>
        <v>7.16</v>
      </c>
      <c r="I30" s="26">
        <f t="shared" si="16"/>
        <v>4.99</v>
      </c>
      <c r="J30" s="26">
        <f t="shared" si="16"/>
        <v>7.46</v>
      </c>
      <c r="K30" s="26">
        <f t="shared" si="16"/>
        <v>5</v>
      </c>
      <c r="L30" s="26">
        <f t="shared" si="16"/>
        <v>6.36</v>
      </c>
      <c r="M30" s="26">
        <f t="shared" si="16"/>
        <v>3</v>
      </c>
      <c r="N30" s="26">
        <f t="shared" si="16"/>
        <v>5.01</v>
      </c>
      <c r="O30" s="27">
        <f t="shared" si="16"/>
        <v>5.12</v>
      </c>
      <c r="P30" s="24">
        <f t="shared" ref="P30:P32" si="17">AVERAGE(B30:O30)</f>
        <v>-4.7007142857142856</v>
      </c>
    </row>
    <row r="31" spans="1:16" x14ac:dyDescent="0.25">
      <c r="A31" s="11" t="s">
        <v>15</v>
      </c>
      <c r="B31" s="21">
        <f t="shared" ref="B31:O31" si="18">ROUND(100*(B15-B11)/B11,2)</f>
        <v>0.87</v>
      </c>
      <c r="C31" s="21">
        <f t="shared" si="18"/>
        <v>50</v>
      </c>
      <c r="D31" s="21">
        <f t="shared" si="18"/>
        <v>0</v>
      </c>
      <c r="E31" s="21">
        <f t="shared" si="18"/>
        <v>10.67</v>
      </c>
      <c r="F31" s="21">
        <f t="shared" si="18"/>
        <v>50</v>
      </c>
      <c r="G31" s="21">
        <f t="shared" si="18"/>
        <v>50</v>
      </c>
      <c r="H31" s="21">
        <f t="shared" si="18"/>
        <v>0</v>
      </c>
      <c r="I31" s="21">
        <f t="shared" si="18"/>
        <v>0</v>
      </c>
      <c r="J31" s="21">
        <f t="shared" si="18"/>
        <v>0</v>
      </c>
      <c r="K31" s="21">
        <f t="shared" si="18"/>
        <v>0</v>
      </c>
      <c r="L31" s="21">
        <f t="shared" si="18"/>
        <v>0</v>
      </c>
      <c r="M31" s="21">
        <f t="shared" si="18"/>
        <v>0</v>
      </c>
      <c r="N31" s="21">
        <f t="shared" si="18"/>
        <v>0</v>
      </c>
      <c r="O31" s="22">
        <f t="shared" si="18"/>
        <v>0</v>
      </c>
      <c r="P31" s="20">
        <f t="shared" si="17"/>
        <v>11.538571428571428</v>
      </c>
    </row>
    <row r="32" spans="1:16" ht="15.75" thickBot="1" x14ac:dyDescent="0.3">
      <c r="A32" s="13" t="s">
        <v>16</v>
      </c>
      <c r="B32" s="28">
        <f t="shared" ref="B32:O32" si="19">ROUND(100*(B16-B12)/B12,2)</f>
        <v>5</v>
      </c>
      <c r="C32" s="28">
        <f t="shared" si="19"/>
        <v>5</v>
      </c>
      <c r="D32" s="28">
        <f t="shared" si="19"/>
        <v>6.79</v>
      </c>
      <c r="E32" s="28">
        <f t="shared" si="19"/>
        <v>-21.7</v>
      </c>
      <c r="F32" s="28">
        <f t="shared" si="19"/>
        <v>4.6500000000000004</v>
      </c>
      <c r="G32" s="28">
        <f t="shared" si="19"/>
        <v>3.03</v>
      </c>
      <c r="H32" s="28">
        <f t="shared" si="19"/>
        <v>7.17</v>
      </c>
      <c r="I32" s="28">
        <f t="shared" si="19"/>
        <v>5</v>
      </c>
      <c r="J32" s="28">
        <f t="shared" si="19"/>
        <v>7.46</v>
      </c>
      <c r="K32" s="28">
        <f t="shared" si="19"/>
        <v>5</v>
      </c>
      <c r="L32" s="28">
        <f t="shared" si="19"/>
        <v>6.36</v>
      </c>
      <c r="M32" s="28">
        <f t="shared" si="19"/>
        <v>3</v>
      </c>
      <c r="N32" s="28">
        <f t="shared" si="19"/>
        <v>5</v>
      </c>
      <c r="O32" s="29">
        <f t="shared" si="19"/>
        <v>5.12</v>
      </c>
      <c r="P32" s="25">
        <f t="shared" si="17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14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32"/>
  <sheetViews>
    <sheetView topLeftCell="G4" zoomScaleNormal="100" workbookViewId="0">
      <selection activeCell="I4" sqref="I4"/>
    </sheetView>
  </sheetViews>
  <sheetFormatPr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0" t="str">
        <f>'Tabulka a graf č. 1'!B1:P1</f>
        <v>Krajské normativy školní jídelny celodenně stravovaní v letech 2023 - 2025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8"/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</row>
    <row r="3" spans="1:16" ht="16.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"/>
    </row>
    <row r="4" spans="1:16" s="3" customFormat="1" ht="81" customHeight="1" thickBot="1" x14ac:dyDescent="0.3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35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7" t="s">
        <v>17</v>
      </c>
    </row>
    <row r="5" spans="1:16" ht="19.5" thickBot="1" x14ac:dyDescent="0.3">
      <c r="A5" s="52">
        <f>'Tabulka a graf č. 1'!A5:P5</f>
        <v>2023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x14ac:dyDescent="0.25">
      <c r="A6" s="9" t="s">
        <v>20</v>
      </c>
      <c r="B6" s="35">
        <f>ROUND(12*B8/B7,0)</f>
        <v>8707</v>
      </c>
      <c r="C6" s="35">
        <f>ROUND(12*C8/C7,0)</f>
        <v>10213</v>
      </c>
      <c r="D6" s="35">
        <f t="shared" ref="D6:O6" si="0">ROUND(12*D8/D7,0)</f>
        <v>8503</v>
      </c>
      <c r="E6" s="35">
        <f t="shared" si="0"/>
        <v>10066</v>
      </c>
      <c r="F6" s="35">
        <f t="shared" si="0"/>
        <v>7740</v>
      </c>
      <c r="G6" s="35">
        <f t="shared" si="0"/>
        <v>10690</v>
      </c>
      <c r="H6" s="35">
        <f t="shared" si="0"/>
        <v>8634</v>
      </c>
      <c r="I6" s="35">
        <f t="shared" si="0"/>
        <v>8782</v>
      </c>
      <c r="J6" s="35">
        <f t="shared" si="0"/>
        <v>6880</v>
      </c>
      <c r="K6" s="35">
        <f t="shared" si="0"/>
        <v>7788</v>
      </c>
      <c r="L6" s="35">
        <f t="shared" si="0"/>
        <v>9289</v>
      </c>
      <c r="M6" s="35">
        <f t="shared" si="0"/>
        <v>6836</v>
      </c>
      <c r="N6" s="35">
        <f t="shared" si="0"/>
        <v>8422</v>
      </c>
      <c r="O6" s="35">
        <f t="shared" si="0"/>
        <v>10096</v>
      </c>
      <c r="P6" s="10">
        <f t="shared" ref="P6:P8" si="1">SUMIF(B6:O6,"&gt;0")/COUNTIF(B6:O6,"&gt;0")</f>
        <v>8760.4285714285706</v>
      </c>
    </row>
    <row r="7" spans="1:16" x14ac:dyDescent="0.25">
      <c r="A7" s="11" t="s">
        <v>15</v>
      </c>
      <c r="B7" s="41">
        <v>32.6</v>
      </c>
      <c r="C7" s="41">
        <v>30.716248938050857</v>
      </c>
      <c r="D7" s="41">
        <v>37.542319999999997</v>
      </c>
      <c r="E7" s="41">
        <v>30.98</v>
      </c>
      <c r="F7" s="41">
        <v>41.087166910153123</v>
      </c>
      <c r="G7" s="42">
        <v>27.84</v>
      </c>
      <c r="H7" s="41">
        <v>36.773693633835649</v>
      </c>
      <c r="I7" s="41">
        <v>35.53</v>
      </c>
      <c r="J7" s="41">
        <v>45.705184952271239</v>
      </c>
      <c r="K7" s="41">
        <v>40.124000000000002</v>
      </c>
      <c r="L7" s="41">
        <v>32.840000000000003</v>
      </c>
      <c r="M7" s="41">
        <v>41.62</v>
      </c>
      <c r="N7" s="41">
        <v>35.854058107095447</v>
      </c>
      <c r="O7" s="43">
        <v>30.19</v>
      </c>
      <c r="P7" s="12">
        <f t="shared" si="1"/>
        <v>35.67161946724331</v>
      </c>
    </row>
    <row r="8" spans="1:16" ht="15.75" thickBot="1" x14ac:dyDescent="0.3">
      <c r="A8" s="13" t="s">
        <v>16</v>
      </c>
      <c r="B8" s="44">
        <v>23653</v>
      </c>
      <c r="C8" s="44">
        <v>26142</v>
      </c>
      <c r="D8" s="44">
        <v>26603</v>
      </c>
      <c r="E8" s="44">
        <v>25986</v>
      </c>
      <c r="F8" s="44">
        <v>26500</v>
      </c>
      <c r="G8" s="44">
        <v>24800</v>
      </c>
      <c r="H8" s="44">
        <v>26460</v>
      </c>
      <c r="I8" s="44">
        <v>26003</v>
      </c>
      <c r="J8" s="44">
        <v>26204</v>
      </c>
      <c r="K8" s="44">
        <v>26039</v>
      </c>
      <c r="L8" s="45">
        <v>25422</v>
      </c>
      <c r="M8" s="44">
        <v>23708</v>
      </c>
      <c r="N8" s="44">
        <v>25164</v>
      </c>
      <c r="O8" s="46">
        <v>25400</v>
      </c>
      <c r="P8" s="14">
        <f t="shared" si="1"/>
        <v>25577.428571428572</v>
      </c>
    </row>
    <row r="9" spans="1:16" ht="19.5" thickBot="1" x14ac:dyDescent="0.3">
      <c r="A9" s="52">
        <f>'Tabulka a graf č. 1'!A9:P9</f>
        <v>2024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6" x14ac:dyDescent="0.25">
      <c r="A10" s="9" t="s">
        <v>20</v>
      </c>
      <c r="B10" s="35">
        <f>ROUND(12*B12/B11,0)</f>
        <v>8768</v>
      </c>
      <c r="C10" s="35">
        <f>ROUND(12*C12/C11,0)</f>
        <v>10009</v>
      </c>
      <c r="D10" s="35">
        <f t="shared" ref="D10:O10" si="2">ROUND(12*D12/D11,0)</f>
        <v>8566</v>
      </c>
      <c r="E10" s="35">
        <f t="shared" si="2"/>
        <v>10592</v>
      </c>
      <c r="F10" s="35">
        <f t="shared" si="2"/>
        <v>7511</v>
      </c>
      <c r="G10" s="35">
        <f t="shared" si="2"/>
        <v>10476</v>
      </c>
      <c r="H10" s="35">
        <f t="shared" si="2"/>
        <v>8215</v>
      </c>
      <c r="I10" s="35">
        <f t="shared" si="2"/>
        <v>8610</v>
      </c>
      <c r="J10" s="35">
        <f t="shared" si="2"/>
        <v>7432</v>
      </c>
      <c r="K10" s="35">
        <f t="shared" si="2"/>
        <v>8506</v>
      </c>
      <c r="L10" s="35">
        <f t="shared" si="2"/>
        <v>9345</v>
      </c>
      <c r="M10" s="35">
        <f t="shared" si="2"/>
        <v>6836</v>
      </c>
      <c r="N10" s="35">
        <f t="shared" si="2"/>
        <v>8236</v>
      </c>
      <c r="O10" s="35">
        <f t="shared" si="2"/>
        <v>9673</v>
      </c>
      <c r="P10" s="10">
        <f t="shared" ref="P10:P12" si="3">SUMIF(B10:O10,"&gt;0")/COUNTIF(B10:O10,"&gt;0")</f>
        <v>8769.6428571428569</v>
      </c>
    </row>
    <row r="11" spans="1:16" x14ac:dyDescent="0.25">
      <c r="A11" s="11" t="s">
        <v>15</v>
      </c>
      <c r="B11" s="41">
        <v>34.229999999999997</v>
      </c>
      <c r="C11" s="41">
        <v>30.716248938050857</v>
      </c>
      <c r="D11" s="41">
        <v>37.542319999999997</v>
      </c>
      <c r="E11" s="41">
        <v>28.98</v>
      </c>
      <c r="F11" s="41">
        <v>41.22</v>
      </c>
      <c r="G11" s="42">
        <v>27.84</v>
      </c>
      <c r="H11" s="41">
        <v>37.876904442850716</v>
      </c>
      <c r="I11" s="41">
        <v>36.24</v>
      </c>
      <c r="J11" s="41">
        <v>42.03127684046008</v>
      </c>
      <c r="K11" s="41">
        <v>36.112000000000002</v>
      </c>
      <c r="L11" s="41">
        <v>32.840000000000003</v>
      </c>
      <c r="M11" s="41">
        <v>41.62</v>
      </c>
      <c r="N11" s="41">
        <v>36.29551590945421</v>
      </c>
      <c r="O11" s="43">
        <v>31.51</v>
      </c>
      <c r="P11" s="12">
        <f t="shared" si="3"/>
        <v>35.361019009343991</v>
      </c>
    </row>
    <row r="12" spans="1:16" ht="15.75" thickBot="1" x14ac:dyDescent="0.3">
      <c r="A12" s="13" t="s">
        <v>16</v>
      </c>
      <c r="B12" s="44">
        <v>25010</v>
      </c>
      <c r="C12" s="44">
        <v>25619</v>
      </c>
      <c r="D12" s="44">
        <v>26800</v>
      </c>
      <c r="E12" s="44">
        <v>25580</v>
      </c>
      <c r="F12" s="44">
        <v>25800</v>
      </c>
      <c r="G12" s="44">
        <v>24304</v>
      </c>
      <c r="H12" s="44">
        <v>25931</v>
      </c>
      <c r="I12" s="44">
        <v>26003</v>
      </c>
      <c r="J12" s="44">
        <v>26030</v>
      </c>
      <c r="K12" s="44">
        <v>25596</v>
      </c>
      <c r="L12" s="45">
        <v>25574</v>
      </c>
      <c r="M12" s="44">
        <v>23708</v>
      </c>
      <c r="N12" s="44">
        <v>24912</v>
      </c>
      <c r="O12" s="46">
        <v>25400</v>
      </c>
      <c r="P12" s="14">
        <f t="shared" si="3"/>
        <v>25447.642857142859</v>
      </c>
    </row>
    <row r="13" spans="1:16" ht="19.5" thickBot="1" x14ac:dyDescent="0.3">
      <c r="A13" s="52">
        <f>'Tabulka a graf č. 1'!A13:P13</f>
        <v>2025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</row>
    <row r="14" spans="1:16" x14ac:dyDescent="0.25">
      <c r="A14" s="9" t="s">
        <v>20</v>
      </c>
      <c r="B14" s="35">
        <f>ROUND(12*B16/B15,0)</f>
        <v>9129</v>
      </c>
      <c r="C14" s="35">
        <f>ROUND(12*C16/C15,0)</f>
        <v>7006</v>
      </c>
      <c r="D14" s="35">
        <f t="shared" ref="D14:O14" si="4">ROUND(12*D16/D15,0)</f>
        <v>9148</v>
      </c>
      <c r="E14" s="35">
        <f t="shared" si="4"/>
        <v>7587</v>
      </c>
      <c r="F14" s="35">
        <f t="shared" si="4"/>
        <v>5240</v>
      </c>
      <c r="G14" s="35">
        <f t="shared" si="4"/>
        <v>7195</v>
      </c>
      <c r="H14" s="35">
        <f t="shared" si="4"/>
        <v>8804</v>
      </c>
      <c r="I14" s="35">
        <f t="shared" si="4"/>
        <v>9041</v>
      </c>
      <c r="J14" s="35">
        <f t="shared" si="4"/>
        <v>7986</v>
      </c>
      <c r="K14" s="35">
        <f t="shared" si="4"/>
        <v>8931</v>
      </c>
      <c r="L14" s="35">
        <f t="shared" si="4"/>
        <v>9939</v>
      </c>
      <c r="M14" s="35">
        <f t="shared" si="4"/>
        <v>7041</v>
      </c>
      <c r="N14" s="35">
        <f t="shared" si="4"/>
        <v>8648</v>
      </c>
      <c r="O14" s="35">
        <f t="shared" si="4"/>
        <v>10168</v>
      </c>
      <c r="P14" s="36">
        <f>SUMIF(B14:O14,"&gt;0")/COUNTIF(B14:O14,"&gt;0")</f>
        <v>8275.9285714285706</v>
      </c>
    </row>
    <row r="15" spans="1:16" x14ac:dyDescent="0.25">
      <c r="A15" s="11" t="s">
        <v>15</v>
      </c>
      <c r="B15" s="39">
        <v>34.520000000000003</v>
      </c>
      <c r="C15" s="39">
        <v>46.074373407076287</v>
      </c>
      <c r="D15" s="39">
        <v>37.542319999999997</v>
      </c>
      <c r="E15" s="40">
        <v>31.68</v>
      </c>
      <c r="F15" s="39">
        <v>61.83</v>
      </c>
      <c r="G15" s="40">
        <v>41.76</v>
      </c>
      <c r="H15" s="39">
        <v>37.876904442850716</v>
      </c>
      <c r="I15" s="40">
        <v>36.24</v>
      </c>
      <c r="J15" s="39">
        <v>42.03127684046008</v>
      </c>
      <c r="K15" s="40">
        <v>36.112000000000002</v>
      </c>
      <c r="L15" s="40">
        <v>32.840000000000003</v>
      </c>
      <c r="M15" s="39">
        <v>41.62</v>
      </c>
      <c r="N15" s="40">
        <v>36.29551590945421</v>
      </c>
      <c r="O15" s="39">
        <v>31.51</v>
      </c>
      <c r="P15" s="12">
        <f t="shared" ref="P15:P16" si="5">SUMIF(B15:O15,"&gt;0")/COUNTIF(B15:O15,"&gt;0")</f>
        <v>39.138027899988671</v>
      </c>
    </row>
    <row r="16" spans="1:16" ht="15.75" thickBot="1" x14ac:dyDescent="0.3">
      <c r="A16" s="13" t="s">
        <v>16</v>
      </c>
      <c r="B16" s="37">
        <v>26261</v>
      </c>
      <c r="C16" s="37">
        <v>26900</v>
      </c>
      <c r="D16" s="37">
        <v>28620</v>
      </c>
      <c r="E16" s="37">
        <v>20029</v>
      </c>
      <c r="F16" s="37">
        <v>27000</v>
      </c>
      <c r="G16" s="37">
        <v>25040</v>
      </c>
      <c r="H16" s="37">
        <v>27790</v>
      </c>
      <c r="I16" s="37">
        <v>27303</v>
      </c>
      <c r="J16" s="37">
        <v>27972</v>
      </c>
      <c r="K16" s="37">
        <v>26876</v>
      </c>
      <c r="L16" s="38">
        <v>27201</v>
      </c>
      <c r="M16" s="37">
        <v>24419</v>
      </c>
      <c r="N16" s="37">
        <v>26158</v>
      </c>
      <c r="O16" s="37">
        <v>26700</v>
      </c>
      <c r="P16" s="14">
        <f t="shared" si="5"/>
        <v>26304.928571428572</v>
      </c>
    </row>
    <row r="17" spans="1:16" ht="19.5" thickBot="1" x14ac:dyDescent="0.3">
      <c r="A17" s="47" t="str">
        <f>'Tabulka a graf č. 1'!A17:P17</f>
        <v>Meziroční změny 2024 oproti 2023 - absolutně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</row>
    <row r="18" spans="1:16" x14ac:dyDescent="0.25">
      <c r="A18" s="9" t="s">
        <v>20</v>
      </c>
      <c r="B18" s="18">
        <f t="shared" ref="B18:O18" si="6">ROUND(B10-B6,0)</f>
        <v>61</v>
      </c>
      <c r="C18" s="18">
        <f t="shared" si="6"/>
        <v>-204</v>
      </c>
      <c r="D18" s="18">
        <f t="shared" si="6"/>
        <v>63</v>
      </c>
      <c r="E18" s="18">
        <f t="shared" si="6"/>
        <v>526</v>
      </c>
      <c r="F18" s="18">
        <f t="shared" si="6"/>
        <v>-229</v>
      </c>
      <c r="G18" s="18">
        <f t="shared" si="6"/>
        <v>-214</v>
      </c>
      <c r="H18" s="18">
        <f t="shared" si="6"/>
        <v>-419</v>
      </c>
      <c r="I18" s="18">
        <f t="shared" si="6"/>
        <v>-172</v>
      </c>
      <c r="J18" s="18">
        <f t="shared" si="6"/>
        <v>552</v>
      </c>
      <c r="K18" s="18">
        <f t="shared" si="6"/>
        <v>718</v>
      </c>
      <c r="L18" s="18">
        <f t="shared" si="6"/>
        <v>56</v>
      </c>
      <c r="M18" s="18">
        <f t="shared" si="6"/>
        <v>0</v>
      </c>
      <c r="N18" s="18">
        <f t="shared" si="6"/>
        <v>-186</v>
      </c>
      <c r="O18" s="19">
        <f t="shared" si="6"/>
        <v>-423</v>
      </c>
      <c r="P18" s="10">
        <f t="shared" ref="P18:P20" si="7">AVERAGE(B18:O18)</f>
        <v>9.2142857142857135</v>
      </c>
    </row>
    <row r="19" spans="1:16" x14ac:dyDescent="0.25">
      <c r="A19" s="11" t="s">
        <v>15</v>
      </c>
      <c r="B19" s="21">
        <f t="shared" ref="B19:O19" si="8">ROUND(B11-B7,2)</f>
        <v>1.63</v>
      </c>
      <c r="C19" s="21">
        <f t="shared" si="8"/>
        <v>0</v>
      </c>
      <c r="D19" s="21">
        <f t="shared" si="8"/>
        <v>0</v>
      </c>
      <c r="E19" s="21">
        <f t="shared" si="8"/>
        <v>-2</v>
      </c>
      <c r="F19" s="21">
        <f t="shared" si="8"/>
        <v>0.13</v>
      </c>
      <c r="G19" s="21">
        <f t="shared" si="8"/>
        <v>0</v>
      </c>
      <c r="H19" s="21">
        <f t="shared" si="8"/>
        <v>1.1000000000000001</v>
      </c>
      <c r="I19" s="21">
        <f t="shared" si="8"/>
        <v>0.71</v>
      </c>
      <c r="J19" s="21">
        <f t="shared" si="8"/>
        <v>-3.67</v>
      </c>
      <c r="K19" s="21">
        <f t="shared" si="8"/>
        <v>-4.01</v>
      </c>
      <c r="L19" s="21">
        <f t="shared" si="8"/>
        <v>0</v>
      </c>
      <c r="M19" s="21">
        <f t="shared" si="8"/>
        <v>0</v>
      </c>
      <c r="N19" s="21">
        <f t="shared" si="8"/>
        <v>0.44</v>
      </c>
      <c r="O19" s="22">
        <f t="shared" si="8"/>
        <v>1.32</v>
      </c>
      <c r="P19" s="20">
        <f t="shared" si="7"/>
        <v>-0.31071428571428561</v>
      </c>
    </row>
    <row r="20" spans="1:16" ht="15.75" thickBot="1" x14ac:dyDescent="0.3">
      <c r="A20" s="13" t="s">
        <v>16</v>
      </c>
      <c r="B20" s="30">
        <f t="shared" ref="B20:O20" si="9">ROUND(B12-B8,0)</f>
        <v>1357</v>
      </c>
      <c r="C20" s="30">
        <f t="shared" si="9"/>
        <v>-523</v>
      </c>
      <c r="D20" s="30">
        <f t="shared" si="9"/>
        <v>197</v>
      </c>
      <c r="E20" s="30">
        <f t="shared" si="9"/>
        <v>-406</v>
      </c>
      <c r="F20" s="30">
        <f t="shared" si="9"/>
        <v>-700</v>
      </c>
      <c r="G20" s="30">
        <f t="shared" si="9"/>
        <v>-496</v>
      </c>
      <c r="H20" s="30">
        <f t="shared" si="9"/>
        <v>-529</v>
      </c>
      <c r="I20" s="30">
        <f t="shared" si="9"/>
        <v>0</v>
      </c>
      <c r="J20" s="30">
        <f t="shared" si="9"/>
        <v>-174</v>
      </c>
      <c r="K20" s="30">
        <f t="shared" si="9"/>
        <v>-443</v>
      </c>
      <c r="L20" s="30">
        <f t="shared" si="9"/>
        <v>152</v>
      </c>
      <c r="M20" s="30">
        <f t="shared" si="9"/>
        <v>0</v>
      </c>
      <c r="N20" s="30">
        <f t="shared" si="9"/>
        <v>-252</v>
      </c>
      <c r="O20" s="31">
        <f t="shared" si="9"/>
        <v>0</v>
      </c>
      <c r="P20" s="32">
        <f t="shared" si="7"/>
        <v>-129.78571428571428</v>
      </c>
    </row>
    <row r="21" spans="1:16" ht="19.5" thickBot="1" x14ac:dyDescent="0.3">
      <c r="A21" s="47" t="str">
        <f>'Tabulka a graf č. 1'!A21:P21</f>
        <v>Meziroční změny 2025 oproti 2024 - absolutně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</row>
    <row r="22" spans="1:16" x14ac:dyDescent="0.25">
      <c r="A22" s="9" t="s">
        <v>20</v>
      </c>
      <c r="B22" s="18">
        <f>ROUND(B14-B10,0)</f>
        <v>361</v>
      </c>
      <c r="C22" s="18">
        <f t="shared" ref="C22:O22" si="10">ROUND(C14-C10,0)</f>
        <v>-3003</v>
      </c>
      <c r="D22" s="18">
        <f t="shared" si="10"/>
        <v>582</v>
      </c>
      <c r="E22" s="18">
        <f t="shared" si="10"/>
        <v>-3005</v>
      </c>
      <c r="F22" s="18">
        <f t="shared" si="10"/>
        <v>-2271</v>
      </c>
      <c r="G22" s="18">
        <f t="shared" si="10"/>
        <v>-3281</v>
      </c>
      <c r="H22" s="18">
        <f t="shared" si="10"/>
        <v>589</v>
      </c>
      <c r="I22" s="18">
        <f t="shared" si="10"/>
        <v>431</v>
      </c>
      <c r="J22" s="18">
        <f t="shared" si="10"/>
        <v>554</v>
      </c>
      <c r="K22" s="18">
        <f t="shared" si="10"/>
        <v>425</v>
      </c>
      <c r="L22" s="18">
        <f t="shared" si="10"/>
        <v>594</v>
      </c>
      <c r="M22" s="18">
        <f t="shared" si="10"/>
        <v>205</v>
      </c>
      <c r="N22" s="18">
        <f t="shared" si="10"/>
        <v>412</v>
      </c>
      <c r="O22" s="19">
        <f t="shared" si="10"/>
        <v>495</v>
      </c>
      <c r="P22" s="10">
        <f t="shared" ref="P22:P24" si="11">AVERAGE(B22:O22)</f>
        <v>-493.71428571428572</v>
      </c>
    </row>
    <row r="23" spans="1:16" x14ac:dyDescent="0.25">
      <c r="A23" s="11" t="s">
        <v>15</v>
      </c>
      <c r="B23" s="21">
        <f t="shared" ref="B23:O23" si="12">ROUND(B15-B11,2)</f>
        <v>0.28999999999999998</v>
      </c>
      <c r="C23" s="21">
        <f t="shared" si="12"/>
        <v>15.36</v>
      </c>
      <c r="D23" s="21">
        <f t="shared" si="12"/>
        <v>0</v>
      </c>
      <c r="E23" s="21">
        <f t="shared" si="12"/>
        <v>2.7</v>
      </c>
      <c r="F23" s="21">
        <f t="shared" si="12"/>
        <v>20.61</v>
      </c>
      <c r="G23" s="21">
        <f t="shared" si="12"/>
        <v>13.92</v>
      </c>
      <c r="H23" s="21">
        <f t="shared" si="12"/>
        <v>0</v>
      </c>
      <c r="I23" s="21">
        <f t="shared" si="12"/>
        <v>0</v>
      </c>
      <c r="J23" s="21">
        <f t="shared" si="12"/>
        <v>0</v>
      </c>
      <c r="K23" s="21">
        <f t="shared" si="12"/>
        <v>0</v>
      </c>
      <c r="L23" s="21">
        <f t="shared" si="12"/>
        <v>0</v>
      </c>
      <c r="M23" s="21">
        <f t="shared" si="12"/>
        <v>0</v>
      </c>
      <c r="N23" s="21">
        <f t="shared" si="12"/>
        <v>0</v>
      </c>
      <c r="O23" s="22">
        <f t="shared" si="12"/>
        <v>0</v>
      </c>
      <c r="P23" s="20">
        <f t="shared" si="11"/>
        <v>3.7771428571428567</v>
      </c>
    </row>
    <row r="24" spans="1:16" ht="15.75" thickBot="1" x14ac:dyDescent="0.3">
      <c r="A24" s="13" t="s">
        <v>16</v>
      </c>
      <c r="B24" s="30">
        <f t="shared" ref="B24:O24" si="13">ROUND(B16-B12,0)</f>
        <v>1251</v>
      </c>
      <c r="C24" s="30">
        <f t="shared" si="13"/>
        <v>1281</v>
      </c>
      <c r="D24" s="30">
        <f t="shared" si="13"/>
        <v>1820</v>
      </c>
      <c r="E24" s="30">
        <f t="shared" si="13"/>
        <v>-5551</v>
      </c>
      <c r="F24" s="30">
        <f t="shared" si="13"/>
        <v>1200</v>
      </c>
      <c r="G24" s="30">
        <f t="shared" si="13"/>
        <v>736</v>
      </c>
      <c r="H24" s="30">
        <f t="shared" si="13"/>
        <v>1859</v>
      </c>
      <c r="I24" s="30">
        <f t="shared" si="13"/>
        <v>1300</v>
      </c>
      <c r="J24" s="30">
        <f t="shared" si="13"/>
        <v>1942</v>
      </c>
      <c r="K24" s="30">
        <f t="shared" si="13"/>
        <v>1280</v>
      </c>
      <c r="L24" s="30">
        <f t="shared" si="13"/>
        <v>1627</v>
      </c>
      <c r="M24" s="30">
        <f t="shared" si="13"/>
        <v>711</v>
      </c>
      <c r="N24" s="30">
        <f t="shared" si="13"/>
        <v>1246</v>
      </c>
      <c r="O24" s="31">
        <f t="shared" si="13"/>
        <v>1300</v>
      </c>
      <c r="P24" s="32">
        <f t="shared" si="11"/>
        <v>857.28571428571433</v>
      </c>
    </row>
    <row r="25" spans="1:16" ht="19.5" thickBot="1" x14ac:dyDescent="0.3">
      <c r="A25" s="47" t="s">
        <v>29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9"/>
    </row>
    <row r="26" spans="1:16" x14ac:dyDescent="0.25">
      <c r="A26" s="9" t="s">
        <v>20</v>
      </c>
      <c r="B26" s="26">
        <f t="shared" ref="B26:O26" si="14">ROUND(100*(B10-B6)/B6,2)</f>
        <v>0.7</v>
      </c>
      <c r="C26" s="26">
        <f t="shared" si="14"/>
        <v>-2</v>
      </c>
      <c r="D26" s="26">
        <f t="shared" si="14"/>
        <v>0.74</v>
      </c>
      <c r="E26" s="26">
        <f t="shared" si="14"/>
        <v>5.23</v>
      </c>
      <c r="F26" s="26">
        <f t="shared" si="14"/>
        <v>-2.96</v>
      </c>
      <c r="G26" s="26">
        <f t="shared" si="14"/>
        <v>-2</v>
      </c>
      <c r="H26" s="26">
        <f t="shared" si="14"/>
        <v>-4.8499999999999996</v>
      </c>
      <c r="I26" s="26">
        <f t="shared" si="14"/>
        <v>-1.96</v>
      </c>
      <c r="J26" s="26">
        <f t="shared" si="14"/>
        <v>8.02</v>
      </c>
      <c r="K26" s="26">
        <f t="shared" si="14"/>
        <v>9.2200000000000006</v>
      </c>
      <c r="L26" s="26">
        <f t="shared" si="14"/>
        <v>0.6</v>
      </c>
      <c r="M26" s="26">
        <f t="shared" si="14"/>
        <v>0</v>
      </c>
      <c r="N26" s="26">
        <f t="shared" si="14"/>
        <v>-2.21</v>
      </c>
      <c r="O26" s="27">
        <f t="shared" si="14"/>
        <v>-4.1900000000000004</v>
      </c>
      <c r="P26" s="24">
        <f t="shared" ref="P26:P28" si="15">AVERAGE(B26:O26)</f>
        <v>0.31000000000000005</v>
      </c>
    </row>
    <row r="27" spans="1:16" x14ac:dyDescent="0.25">
      <c r="A27" s="11" t="s">
        <v>15</v>
      </c>
      <c r="B27" s="21">
        <f t="shared" ref="B27:O27" si="16">ROUND(100*(B11-B7)/B7,2)</f>
        <v>5</v>
      </c>
      <c r="C27" s="21">
        <f t="shared" si="16"/>
        <v>0</v>
      </c>
      <c r="D27" s="21">
        <f t="shared" si="16"/>
        <v>0</v>
      </c>
      <c r="E27" s="21">
        <f t="shared" si="16"/>
        <v>-6.46</v>
      </c>
      <c r="F27" s="21">
        <f t="shared" si="16"/>
        <v>0.32</v>
      </c>
      <c r="G27" s="21">
        <f t="shared" si="16"/>
        <v>0</v>
      </c>
      <c r="H27" s="21">
        <f t="shared" si="16"/>
        <v>3</v>
      </c>
      <c r="I27" s="21">
        <f t="shared" si="16"/>
        <v>2</v>
      </c>
      <c r="J27" s="21">
        <f t="shared" si="16"/>
        <v>-8.0399999999999991</v>
      </c>
      <c r="K27" s="21">
        <f t="shared" si="16"/>
        <v>-10</v>
      </c>
      <c r="L27" s="21">
        <f t="shared" si="16"/>
        <v>0</v>
      </c>
      <c r="M27" s="21">
        <f t="shared" si="16"/>
        <v>0</v>
      </c>
      <c r="N27" s="21">
        <f t="shared" si="16"/>
        <v>1.23</v>
      </c>
      <c r="O27" s="22">
        <f t="shared" si="16"/>
        <v>4.37</v>
      </c>
      <c r="P27" s="20">
        <f t="shared" si="15"/>
        <v>-0.61285714285714277</v>
      </c>
    </row>
    <row r="28" spans="1:16" ht="15.75" thickBot="1" x14ac:dyDescent="0.3">
      <c r="A28" s="13" t="s">
        <v>16</v>
      </c>
      <c r="B28" s="28">
        <f t="shared" ref="B28:O28" si="17">ROUND(100*(B12-B8)/B8,2)</f>
        <v>5.74</v>
      </c>
      <c r="C28" s="28">
        <f t="shared" si="17"/>
        <v>-2</v>
      </c>
      <c r="D28" s="28">
        <f t="shared" si="17"/>
        <v>0.74</v>
      </c>
      <c r="E28" s="28">
        <f t="shared" si="17"/>
        <v>-1.56</v>
      </c>
      <c r="F28" s="28">
        <f t="shared" si="17"/>
        <v>-2.64</v>
      </c>
      <c r="G28" s="28">
        <f t="shared" si="17"/>
        <v>-2</v>
      </c>
      <c r="H28" s="28">
        <f t="shared" si="17"/>
        <v>-2</v>
      </c>
      <c r="I28" s="28">
        <f t="shared" si="17"/>
        <v>0</v>
      </c>
      <c r="J28" s="28">
        <f t="shared" si="17"/>
        <v>-0.66</v>
      </c>
      <c r="K28" s="28">
        <f t="shared" si="17"/>
        <v>-1.7</v>
      </c>
      <c r="L28" s="28">
        <f t="shared" si="17"/>
        <v>0.6</v>
      </c>
      <c r="M28" s="28">
        <f t="shared" si="17"/>
        <v>0</v>
      </c>
      <c r="N28" s="28">
        <f t="shared" si="17"/>
        <v>-1</v>
      </c>
      <c r="O28" s="29">
        <f t="shared" si="17"/>
        <v>0</v>
      </c>
      <c r="P28" s="25">
        <f t="shared" si="15"/>
        <v>-0.46285714285714291</v>
      </c>
    </row>
    <row r="29" spans="1:16" ht="19.5" thickBot="1" x14ac:dyDescent="0.3">
      <c r="A29" s="47" t="str">
        <f>'Tabulka a graf č. 1'!A29:P29</f>
        <v>Meziroční změny 2025 oproti 2024 - v %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1:16" x14ac:dyDescent="0.25">
      <c r="A30" s="9" t="s">
        <v>20</v>
      </c>
      <c r="B30" s="26">
        <f t="shared" ref="B30:O30" si="18">ROUND(100*(B14-B10)/B10,2)</f>
        <v>4.12</v>
      </c>
      <c r="C30" s="26">
        <f t="shared" si="18"/>
        <v>-30</v>
      </c>
      <c r="D30" s="26">
        <f t="shared" si="18"/>
        <v>6.79</v>
      </c>
      <c r="E30" s="26">
        <f t="shared" si="18"/>
        <v>-28.37</v>
      </c>
      <c r="F30" s="26">
        <f t="shared" si="18"/>
        <v>-30.24</v>
      </c>
      <c r="G30" s="26">
        <f t="shared" si="18"/>
        <v>-31.32</v>
      </c>
      <c r="H30" s="26">
        <f t="shared" si="18"/>
        <v>7.17</v>
      </c>
      <c r="I30" s="26">
        <f t="shared" si="18"/>
        <v>5.01</v>
      </c>
      <c r="J30" s="26">
        <f t="shared" si="18"/>
        <v>7.45</v>
      </c>
      <c r="K30" s="26">
        <f t="shared" si="18"/>
        <v>5</v>
      </c>
      <c r="L30" s="26">
        <f t="shared" si="18"/>
        <v>6.36</v>
      </c>
      <c r="M30" s="26">
        <f t="shared" si="18"/>
        <v>3</v>
      </c>
      <c r="N30" s="26">
        <f t="shared" si="18"/>
        <v>5</v>
      </c>
      <c r="O30" s="27">
        <f t="shared" si="18"/>
        <v>5.12</v>
      </c>
      <c r="P30" s="24">
        <f t="shared" ref="P30:P32" si="19">AVERAGE(B30:O30)</f>
        <v>-4.6364285714285716</v>
      </c>
    </row>
    <row r="31" spans="1:16" x14ac:dyDescent="0.25">
      <c r="A31" s="11" t="s">
        <v>15</v>
      </c>
      <c r="B31" s="21">
        <f t="shared" ref="B31:O31" si="20">ROUND(100*(B15-B11)/B11,2)</f>
        <v>0.85</v>
      </c>
      <c r="C31" s="21">
        <f t="shared" si="20"/>
        <v>50</v>
      </c>
      <c r="D31" s="21">
        <f t="shared" si="20"/>
        <v>0</v>
      </c>
      <c r="E31" s="21">
        <f t="shared" si="20"/>
        <v>9.32</v>
      </c>
      <c r="F31" s="21">
        <f t="shared" si="20"/>
        <v>50</v>
      </c>
      <c r="G31" s="21">
        <f t="shared" si="20"/>
        <v>50</v>
      </c>
      <c r="H31" s="21">
        <f t="shared" si="20"/>
        <v>0</v>
      </c>
      <c r="I31" s="21">
        <f t="shared" si="20"/>
        <v>0</v>
      </c>
      <c r="J31" s="21">
        <f t="shared" si="20"/>
        <v>0</v>
      </c>
      <c r="K31" s="21">
        <f t="shared" si="20"/>
        <v>0</v>
      </c>
      <c r="L31" s="21">
        <f t="shared" si="20"/>
        <v>0</v>
      </c>
      <c r="M31" s="21">
        <f t="shared" si="20"/>
        <v>0</v>
      </c>
      <c r="N31" s="21">
        <f t="shared" si="20"/>
        <v>0</v>
      </c>
      <c r="O31" s="22">
        <f t="shared" si="20"/>
        <v>0</v>
      </c>
      <c r="P31" s="20">
        <f t="shared" si="19"/>
        <v>11.440714285714288</v>
      </c>
    </row>
    <row r="32" spans="1:16" ht="15.75" thickBot="1" x14ac:dyDescent="0.3">
      <c r="A32" s="13" t="s">
        <v>16</v>
      </c>
      <c r="B32" s="28">
        <f t="shared" ref="B32:O32" si="21">ROUND(100*(B16-B12)/B12,2)</f>
        <v>5</v>
      </c>
      <c r="C32" s="28">
        <f t="shared" si="21"/>
        <v>5</v>
      </c>
      <c r="D32" s="28">
        <f t="shared" si="21"/>
        <v>6.79</v>
      </c>
      <c r="E32" s="28">
        <f t="shared" si="21"/>
        <v>-21.7</v>
      </c>
      <c r="F32" s="28">
        <f t="shared" si="21"/>
        <v>4.6500000000000004</v>
      </c>
      <c r="G32" s="28">
        <f t="shared" si="21"/>
        <v>3.03</v>
      </c>
      <c r="H32" s="28">
        <f t="shared" si="21"/>
        <v>7.17</v>
      </c>
      <c r="I32" s="28">
        <f t="shared" si="21"/>
        <v>5</v>
      </c>
      <c r="J32" s="28">
        <f t="shared" si="21"/>
        <v>7.46</v>
      </c>
      <c r="K32" s="28">
        <f t="shared" si="21"/>
        <v>5</v>
      </c>
      <c r="L32" s="28">
        <f t="shared" si="21"/>
        <v>6.36</v>
      </c>
      <c r="M32" s="28">
        <f t="shared" si="21"/>
        <v>3</v>
      </c>
      <c r="N32" s="28">
        <f t="shared" si="21"/>
        <v>5</v>
      </c>
      <c r="O32" s="29">
        <f t="shared" si="21"/>
        <v>5.12</v>
      </c>
      <c r="P32" s="25">
        <f t="shared" si="19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14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2025-09-10T10:41:40Z</cp:lastPrinted>
  <dcterms:created xsi:type="dcterms:W3CDTF">2013-07-15T08:35:23Z</dcterms:created>
  <dcterms:modified xsi:type="dcterms:W3CDTF">2025-09-10T10:42:21Z</dcterms:modified>
</cp:coreProperties>
</file>