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7C576384-B87F-4F7D-B8C1-C91865A6C95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19" r:id="rId1"/>
    <sheet name="Graf č. 1" sheetId="7" r:id="rId2"/>
    <sheet name="Tabulka č. 1" sheetId="24" r:id="rId3"/>
  </sheets>
  <definedNames>
    <definedName name="_xlnm._FilterDatabase" localSheetId="2" hidden="1">'Tabulka č. 1'!$A$4:$P$4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24" l="1"/>
  <c r="B24" i="24"/>
  <c r="B16" i="24"/>
  <c r="P30" i="24" l="1"/>
  <c r="B6" i="24"/>
  <c r="B15" i="24"/>
  <c r="B51" i="24" l="1"/>
  <c r="B33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C7" i="24"/>
  <c r="D7" i="24"/>
  <c r="E7" i="24"/>
  <c r="F7" i="24"/>
  <c r="G7" i="24"/>
  <c r="H7" i="24"/>
  <c r="I7" i="24"/>
  <c r="J7" i="24"/>
  <c r="K7" i="24"/>
  <c r="L7" i="24"/>
  <c r="M7" i="24"/>
  <c r="N7" i="24"/>
  <c r="O7" i="24"/>
  <c r="C8" i="24"/>
  <c r="D8" i="24"/>
  <c r="E8" i="24"/>
  <c r="F8" i="24"/>
  <c r="G8" i="24"/>
  <c r="H8" i="24"/>
  <c r="I8" i="24"/>
  <c r="J8" i="24"/>
  <c r="K8" i="24"/>
  <c r="L8" i="24"/>
  <c r="M8" i="24"/>
  <c r="N8" i="24"/>
  <c r="O8" i="24"/>
  <c r="B8" i="24"/>
  <c r="B7" i="24"/>
  <c r="B60" i="24" l="1"/>
  <c r="B42" i="24"/>
  <c r="O67" i="24"/>
  <c r="N67" i="24"/>
  <c r="M67" i="24"/>
  <c r="L67" i="24"/>
  <c r="K67" i="24"/>
  <c r="J67" i="24"/>
  <c r="I67" i="24"/>
  <c r="H67" i="24"/>
  <c r="G67" i="24"/>
  <c r="F67" i="24"/>
  <c r="E67" i="24"/>
  <c r="D67" i="24"/>
  <c r="C67" i="24"/>
  <c r="B67" i="24"/>
  <c r="O66" i="24"/>
  <c r="N66" i="24"/>
  <c r="M66" i="24"/>
  <c r="L66" i="24"/>
  <c r="K66" i="24"/>
  <c r="J66" i="24"/>
  <c r="I66" i="24"/>
  <c r="H66" i="24"/>
  <c r="G66" i="24"/>
  <c r="F66" i="24"/>
  <c r="E66" i="24"/>
  <c r="D66" i="24"/>
  <c r="C66" i="24"/>
  <c r="B66" i="24"/>
  <c r="O65" i="24"/>
  <c r="N65" i="24"/>
  <c r="M65" i="24"/>
  <c r="L65" i="24"/>
  <c r="K65" i="24"/>
  <c r="J65" i="24"/>
  <c r="I65" i="24"/>
  <c r="H65" i="24"/>
  <c r="G65" i="24"/>
  <c r="F65" i="24"/>
  <c r="E65" i="24"/>
  <c r="D65" i="24"/>
  <c r="C65" i="24"/>
  <c r="B65" i="24"/>
  <c r="O64" i="24"/>
  <c r="N64" i="24"/>
  <c r="M64" i="24"/>
  <c r="L64" i="24"/>
  <c r="K64" i="24"/>
  <c r="J64" i="24"/>
  <c r="I64" i="24"/>
  <c r="H64" i="24"/>
  <c r="G64" i="24"/>
  <c r="F64" i="24"/>
  <c r="E64" i="24"/>
  <c r="D64" i="24"/>
  <c r="C64" i="24"/>
  <c r="B64" i="24"/>
  <c r="O63" i="24"/>
  <c r="N63" i="24"/>
  <c r="M63" i="24"/>
  <c r="L63" i="24"/>
  <c r="K63" i="24"/>
  <c r="J63" i="24"/>
  <c r="I63" i="24"/>
  <c r="H63" i="24"/>
  <c r="G63" i="24"/>
  <c r="F63" i="24"/>
  <c r="E63" i="24"/>
  <c r="D63" i="24"/>
  <c r="C63" i="24"/>
  <c r="B63" i="24"/>
  <c r="O62" i="24"/>
  <c r="N62" i="24"/>
  <c r="M62" i="24"/>
  <c r="L62" i="24"/>
  <c r="K62" i="24"/>
  <c r="J62" i="24"/>
  <c r="I62" i="24"/>
  <c r="H62" i="24"/>
  <c r="G62" i="24"/>
  <c r="F62" i="24"/>
  <c r="E62" i="24"/>
  <c r="D62" i="24"/>
  <c r="C62" i="24"/>
  <c r="B62" i="24"/>
  <c r="O61" i="24"/>
  <c r="N61" i="24"/>
  <c r="M61" i="24"/>
  <c r="L61" i="24"/>
  <c r="K61" i="24"/>
  <c r="J61" i="24"/>
  <c r="I61" i="24"/>
  <c r="H61" i="24"/>
  <c r="G61" i="24"/>
  <c r="F61" i="24"/>
  <c r="E61" i="24"/>
  <c r="D61" i="24"/>
  <c r="C61" i="24"/>
  <c r="B61" i="24"/>
  <c r="O60" i="24"/>
  <c r="N60" i="24"/>
  <c r="M60" i="24"/>
  <c r="L60" i="24"/>
  <c r="K60" i="24"/>
  <c r="J60" i="24"/>
  <c r="I60" i="24"/>
  <c r="H60" i="24"/>
  <c r="G60" i="24"/>
  <c r="F60" i="24"/>
  <c r="E60" i="24"/>
  <c r="D60" i="24"/>
  <c r="C60" i="24"/>
  <c r="O49" i="24"/>
  <c r="N49" i="24"/>
  <c r="M49" i="24"/>
  <c r="L49" i="24"/>
  <c r="K49" i="24"/>
  <c r="J49" i="24"/>
  <c r="I49" i="24"/>
  <c r="H49" i="24"/>
  <c r="G49" i="24"/>
  <c r="F49" i="24"/>
  <c r="E49" i="24"/>
  <c r="D49" i="24"/>
  <c r="C49" i="24"/>
  <c r="B49" i="24"/>
  <c r="O48" i="24"/>
  <c r="N48" i="24"/>
  <c r="M48" i="24"/>
  <c r="L48" i="24"/>
  <c r="K48" i="24"/>
  <c r="J48" i="24"/>
  <c r="I48" i="24"/>
  <c r="H48" i="24"/>
  <c r="G48" i="24"/>
  <c r="F48" i="24"/>
  <c r="E48" i="24"/>
  <c r="D48" i="24"/>
  <c r="C48" i="24"/>
  <c r="B48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C47" i="24"/>
  <c r="B47" i="24"/>
  <c r="O46" i="24"/>
  <c r="N46" i="24"/>
  <c r="M46" i="24"/>
  <c r="L46" i="24"/>
  <c r="K46" i="24"/>
  <c r="J46" i="24"/>
  <c r="I46" i="24"/>
  <c r="H46" i="24"/>
  <c r="G46" i="24"/>
  <c r="F46" i="24"/>
  <c r="E46" i="24"/>
  <c r="D46" i="24"/>
  <c r="C46" i="24"/>
  <c r="B46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B45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B44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C43" i="24"/>
  <c r="B43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P31" i="24"/>
  <c r="P29" i="24"/>
  <c r="P28" i="24"/>
  <c r="P27" i="24"/>
  <c r="P26" i="24"/>
  <c r="P25" i="24"/>
  <c r="P24" i="24"/>
  <c r="P61" i="24" l="1"/>
  <c r="P65" i="24"/>
  <c r="P66" i="24"/>
  <c r="P62" i="24"/>
  <c r="P63" i="24"/>
  <c r="P64" i="24"/>
  <c r="P67" i="24"/>
  <c r="P60" i="24"/>
  <c r="P42" i="24"/>
  <c r="P46" i="24"/>
  <c r="P44" i="24"/>
  <c r="P45" i="24"/>
  <c r="P48" i="24"/>
  <c r="P49" i="24"/>
  <c r="P43" i="24"/>
  <c r="P47" i="24"/>
  <c r="O58" i="24" l="1"/>
  <c r="N58" i="24"/>
  <c r="M58" i="24"/>
  <c r="L58" i="24"/>
  <c r="K58" i="24"/>
  <c r="J58" i="24"/>
  <c r="I58" i="24"/>
  <c r="H58" i="24"/>
  <c r="G58" i="24"/>
  <c r="F58" i="24"/>
  <c r="E58" i="24"/>
  <c r="D58" i="24"/>
  <c r="C58" i="24"/>
  <c r="B58" i="24"/>
  <c r="O57" i="24"/>
  <c r="N57" i="24"/>
  <c r="M57" i="24"/>
  <c r="L57" i="24"/>
  <c r="K57" i="24"/>
  <c r="J57" i="24"/>
  <c r="I57" i="24"/>
  <c r="H57" i="24"/>
  <c r="G57" i="24"/>
  <c r="F57" i="24"/>
  <c r="E57" i="24"/>
  <c r="D57" i="24"/>
  <c r="C57" i="24"/>
  <c r="B57" i="24"/>
  <c r="O56" i="24"/>
  <c r="N56" i="24"/>
  <c r="M56" i="24"/>
  <c r="L56" i="24"/>
  <c r="K56" i="24"/>
  <c r="J56" i="24"/>
  <c r="I56" i="24"/>
  <c r="H56" i="24"/>
  <c r="G56" i="24"/>
  <c r="F56" i="24"/>
  <c r="E56" i="24"/>
  <c r="D56" i="24"/>
  <c r="C56" i="24"/>
  <c r="B56" i="24"/>
  <c r="O55" i="24"/>
  <c r="N55" i="24"/>
  <c r="M55" i="24"/>
  <c r="L55" i="24"/>
  <c r="K55" i="24"/>
  <c r="J55" i="24"/>
  <c r="I55" i="24"/>
  <c r="H55" i="24"/>
  <c r="G55" i="24"/>
  <c r="F55" i="24"/>
  <c r="E55" i="24"/>
  <c r="D55" i="24"/>
  <c r="C55" i="24"/>
  <c r="B55" i="24"/>
  <c r="O54" i="24"/>
  <c r="N54" i="24"/>
  <c r="M54" i="24"/>
  <c r="L54" i="24"/>
  <c r="K54" i="24"/>
  <c r="J54" i="24"/>
  <c r="I54" i="24"/>
  <c r="H54" i="24"/>
  <c r="G54" i="24"/>
  <c r="F54" i="24"/>
  <c r="E54" i="24"/>
  <c r="D54" i="24"/>
  <c r="C54" i="24"/>
  <c r="B54" i="24"/>
  <c r="O53" i="24"/>
  <c r="N53" i="24"/>
  <c r="M53" i="24"/>
  <c r="L53" i="24"/>
  <c r="K53" i="24"/>
  <c r="J53" i="24"/>
  <c r="I53" i="24"/>
  <c r="H53" i="24"/>
  <c r="G53" i="24"/>
  <c r="F53" i="24"/>
  <c r="E53" i="24"/>
  <c r="D53" i="24"/>
  <c r="C53" i="24"/>
  <c r="B53" i="24"/>
  <c r="O52" i="24"/>
  <c r="N52" i="24"/>
  <c r="M52" i="24"/>
  <c r="L52" i="24"/>
  <c r="K52" i="24"/>
  <c r="J52" i="24"/>
  <c r="I52" i="24"/>
  <c r="H52" i="24"/>
  <c r="G52" i="24"/>
  <c r="F52" i="24"/>
  <c r="E52" i="24"/>
  <c r="D52" i="24"/>
  <c r="C52" i="24"/>
  <c r="B52" i="24"/>
  <c r="O51" i="24"/>
  <c r="N51" i="24"/>
  <c r="M51" i="24"/>
  <c r="L51" i="24"/>
  <c r="K51" i="24"/>
  <c r="J51" i="24"/>
  <c r="I51" i="24"/>
  <c r="H51" i="24"/>
  <c r="G51" i="24"/>
  <c r="F51" i="24"/>
  <c r="E51" i="24"/>
  <c r="D51" i="24"/>
  <c r="C51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B40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P34" i="24" l="1"/>
  <c r="P36" i="24"/>
  <c r="P38" i="24"/>
  <c r="P40" i="24"/>
  <c r="P33" i="24"/>
  <c r="P37" i="24"/>
  <c r="P39" i="24"/>
  <c r="P35" i="24"/>
  <c r="P52" i="24"/>
  <c r="P58" i="24" l="1"/>
  <c r="P57" i="24"/>
  <c r="P56" i="24"/>
  <c r="P53" i="24"/>
  <c r="P54" i="24"/>
  <c r="P51" i="24"/>
  <c r="P55" i="24"/>
  <c r="P22" i="24" l="1"/>
  <c r="P21" i="24"/>
  <c r="P20" i="24"/>
  <c r="P19" i="24"/>
  <c r="P18" i="24"/>
  <c r="P17" i="24"/>
  <c r="P16" i="24"/>
  <c r="P15" i="24"/>
  <c r="P6" i="24"/>
  <c r="P8" i="24"/>
  <c r="P7" i="24"/>
  <c r="P12" i="24"/>
  <c r="P10" i="24"/>
  <c r="P9" i="24" l="1"/>
  <c r="P11" i="24"/>
  <c r="P13" i="24"/>
</calcChain>
</file>

<file path=xl/sharedStrings.xml><?xml version="1.0" encoding="utf-8"?>
<sst xmlns="http://schemas.openxmlformats.org/spreadsheetml/2006/main" count="87" uniqueCount="41">
  <si>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</si>
  <si>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</si>
  <si>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</si>
  <si>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</si>
  <si>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</si>
  <si>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</si>
  <si>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</si>
  <si>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</si>
  <si>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</si>
  <si>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</si>
  <si>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</si>
  <si>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</si>
  <si>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</si>
  <si>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</si>
  <si>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</si>
  <si>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</si>
  <si>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</si>
  <si>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</si>
  <si>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</si>
  <si>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</si>
  <si>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2023</t>
  </si>
  <si>
    <t>2024</t>
  </si>
  <si>
    <t>Meziroční změny 2024 oproti 2023 - absolutně</t>
  </si>
  <si>
    <t>Meziroční změny 2024 oproti 2023 - v %</t>
  </si>
  <si>
    <t>MPP bez odv.</t>
  </si>
  <si>
    <t>MPN bez odv.</t>
  </si>
  <si>
    <t>ONIV celkem</t>
  </si>
  <si>
    <t>MP bez odv.</t>
  </si>
  <si>
    <t>Klienti PPP (děti, žáci, studenti)</t>
  </si>
  <si>
    <t>Příloha č. 18</t>
  </si>
  <si>
    <t>Pedagogicko-psychologické poradny</t>
  </si>
  <si>
    <t>v letech 2023 - 2025</t>
  </si>
  <si>
    <t>Krajské normativy MP, MPP a MPN Pedagogicko-psychologická poradna PPP - v letech 2023 - 2025</t>
  </si>
  <si>
    <t>2025</t>
  </si>
  <si>
    <t>Meziroční změny 2025 oproti 2024 - absolutně</t>
  </si>
  <si>
    <t>Meziroční změny 2025 oproti 2023 - v %</t>
  </si>
  <si>
    <t>Č.j.: MSMT-21301/2025-1</t>
  </si>
  <si>
    <t>Krajské normativy MP, MPP a MPN Pedagogicko-psychologické poradny PPP - v letech 2023 - 2025</t>
  </si>
  <si>
    <t>Královehradecký</t>
  </si>
  <si>
    <r>
      <t>P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</si>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</sst>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.00_ ;[Red]\-0.00\ "/>
    <numFmt numFmtId="166" formatCode="0_ ;[Red]\-0\ "/>
  </numFmts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6">
    <xf numFmtId="0" fontId="0" fillId="0" borderId="0" xfId="0"/>
    <xf numFmtId="2" fontId="2" fillId="0" borderId="0" xfId="0" applyNumberFormat="1" applyFont="1" applyAlignment="1">
      <alignment horizontal="center"/>
    </xf>
    <xf numFmtId="2" fontId="0" fillId="0" borderId="0" xfId="0" applyNumberForma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3" fontId="11" fillId="0" borderId="4" xfId="0" applyNumberFormat="1" applyFont="1" applyBorder="1" applyAlignment="1">
      <alignment vertical="center"/>
    </xf>
    <xf numFmtId="3" fontId="0" fillId="0" borderId="5" xfId="0" applyNumberFormat="1" applyBorder="1"/>
    <xf numFmtId="3" fontId="0" fillId="0" borderId="6" xfId="0" applyNumberFormat="1" applyBorder="1"/>
    <xf numFmtId="3" fontId="0" fillId="2" borderId="7" xfId="0" applyNumberFormat="1" applyFill="1" applyBorder="1"/>
    <xf numFmtId="3" fontId="11" fillId="0" borderId="8" xfId="0" applyNumberFormat="1" applyFont="1" applyBorder="1" applyAlignment="1">
      <alignment vertical="center"/>
    </xf>
    <xf numFmtId="3" fontId="0" fillId="0" borderId="1" xfId="0" applyNumberFormat="1" applyBorder="1"/>
    <xf numFmtId="3" fontId="0" fillId="2" borderId="10" xfId="0" applyNumberFormat="1" applyFill="1" applyBorder="1"/>
    <xf numFmtId="4" fontId="11" fillId="0" borderId="8" xfId="0" applyNumberFormat="1" applyFont="1" applyBorder="1" applyAlignment="1">
      <alignment vertical="center"/>
    </xf>
    <xf numFmtId="4" fontId="4" fillId="2" borderId="10" xfId="0" applyNumberFormat="1" applyFont="1" applyFill="1" applyBorder="1"/>
    <xf numFmtId="3" fontId="4" fillId="2" borderId="10" xfId="0" applyNumberFormat="1" applyFont="1" applyFill="1" applyBorder="1"/>
    <xf numFmtId="3" fontId="11" fillId="0" borderId="11" xfId="0" applyNumberFormat="1" applyFont="1" applyBorder="1" applyAlignment="1">
      <alignment vertical="center"/>
    </xf>
    <xf numFmtId="3" fontId="4" fillId="2" borderId="14" xfId="0" applyNumberFormat="1" applyFont="1" applyFill="1" applyBorder="1"/>
    <xf numFmtId="3" fontId="0" fillId="0" borderId="3" xfId="0" applyNumberFormat="1" applyBorder="1"/>
    <xf numFmtId="3" fontId="0" fillId="0" borderId="15" xfId="0" applyNumberFormat="1" applyBorder="1"/>
    <xf numFmtId="3" fontId="0" fillId="2" borderId="16" xfId="0" applyNumberFormat="1" applyFill="1" applyBorder="1"/>
    <xf numFmtId="0" fontId="3" fillId="0" borderId="17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textRotation="90" wrapText="1"/>
    </xf>
    <xf numFmtId="0" fontId="1" fillId="0" borderId="0" xfId="0" applyFont="1"/>
    <xf numFmtId="164" fontId="0" fillId="0" borderId="5" xfId="0" applyNumberFormat="1" applyBorder="1"/>
    <xf numFmtId="164" fontId="0" fillId="0" borderId="6" xfId="0" applyNumberFormat="1" applyBorder="1"/>
    <xf numFmtId="164" fontId="0" fillId="0" borderId="3" xfId="0" applyNumberFormat="1" applyBorder="1"/>
    <xf numFmtId="164" fontId="0" fillId="0" borderId="15" xfId="0" applyNumberFormat="1" applyBorder="1"/>
    <xf numFmtId="164" fontId="0" fillId="0" borderId="1" xfId="0" applyNumberFormat="1" applyBorder="1"/>
    <xf numFmtId="164" fontId="0" fillId="0" borderId="9" xfId="0" applyNumberFormat="1" applyBorder="1"/>
    <xf numFmtId="165" fontId="4" fillId="2" borderId="24" xfId="0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9" xfId="0" applyNumberFormat="1" applyBorder="1" applyAlignment="1">
      <alignment horizontal="right"/>
    </xf>
    <xf numFmtId="165" fontId="0" fillId="2" borderId="22" xfId="0" applyNumberFormat="1" applyFill="1" applyBorder="1" applyAlignment="1">
      <alignment horizontal="right"/>
    </xf>
    <xf numFmtId="165" fontId="0" fillId="2" borderId="23" xfId="0" applyNumberFormat="1" applyFill="1" applyBorder="1" applyAlignment="1">
      <alignment horizontal="right"/>
    </xf>
    <xf numFmtId="165" fontId="0" fillId="2" borderId="24" xfId="0" applyNumberFormat="1" applyFill="1" applyBorder="1" applyAlignment="1">
      <alignment horizontal="right"/>
    </xf>
    <xf numFmtId="165" fontId="4" fillId="2" borderId="25" xfId="0" applyNumberFormat="1" applyFont="1" applyFill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165" fontId="0" fillId="0" borderId="13" xfId="0" applyNumberFormat="1" applyBorder="1" applyAlignment="1">
      <alignment horizontal="right"/>
    </xf>
    <xf numFmtId="166" fontId="0" fillId="2" borderId="22" xfId="0" applyNumberFormat="1" applyFill="1" applyBorder="1" applyAlignment="1">
      <alignment horizontal="right"/>
    </xf>
    <xf numFmtId="166" fontId="0" fillId="2" borderId="23" xfId="0" applyNumberFormat="1" applyFill="1" applyBorder="1" applyAlignment="1">
      <alignment horizontal="right"/>
    </xf>
    <xf numFmtId="166" fontId="0" fillId="2" borderId="24" xfId="0" applyNumberFormat="1" applyFill="1" applyBorder="1" applyAlignment="1">
      <alignment horizontal="right"/>
    </xf>
    <xf numFmtId="166" fontId="4" fillId="2" borderId="24" xfId="0" applyNumberFormat="1" applyFont="1" applyFill="1" applyBorder="1" applyAlignment="1">
      <alignment horizontal="right"/>
    </xf>
    <xf numFmtId="166" fontId="4" fillId="2" borderId="25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164" fontId="0" fillId="0" borderId="12" xfId="0" applyNumberFormat="1" applyBorder="1"/>
    <xf numFmtId="164" fontId="0" fillId="0" borderId="13" xfId="0" applyNumberFormat="1" applyBorder="1"/>
    <xf numFmtId="0" fontId="6" fillId="0" borderId="20" xfId="0" applyFont="1" applyBorder="1" applyAlignment="1">
      <alignment horizontal="center" vertical="center" textRotation="90" wrapText="1"/>
    </xf>
    <xf numFmtId="3" fontId="4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/>
    <xf numFmtId="3" fontId="4" fillId="0" borderId="1" xfId="0" applyNumberFormat="1" applyFont="1" applyBorder="1"/>
    <xf numFmtId="3" fontId="4" fillId="0" borderId="12" xfId="0" applyNumberFormat="1" applyFont="1" applyBorder="1" applyAlignment="1">
      <alignment wrapText="1"/>
    </xf>
    <xf numFmtId="3" fontId="4" fillId="0" borderId="12" xfId="0" applyNumberFormat="1" applyFont="1" applyBorder="1"/>
    <xf numFmtId="3" fontId="0" fillId="0" borderId="9" xfId="0" applyNumberFormat="1" applyBorder="1"/>
    <xf numFmtId="3" fontId="4" fillId="0" borderId="1" xfId="0" applyNumberFormat="1" applyFont="1" applyBorder="1" applyAlignment="1">
      <alignment vertical="center" wrapText="1"/>
    </xf>
    <xf numFmtId="3" fontId="4" fillId="0" borderId="9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2" fontId="4" fillId="0" borderId="9" xfId="0" applyNumberFormat="1" applyFont="1" applyBorder="1" applyAlignment="1">
      <alignment vertical="center" wrapText="1"/>
    </xf>
    <xf numFmtId="3" fontId="4" fillId="0" borderId="12" xfId="0" applyNumberFormat="1" applyFont="1" applyBorder="1" applyAlignment="1">
      <alignment vertical="center" wrapText="1"/>
    </xf>
    <xf numFmtId="3" fontId="4" fillId="0" borderId="13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1'!$B$6:$O$6</c:f>
              <c:numCache>
                <c:formatCode>#,##0</c:formatCode>
                <c:ptCount val="14"/>
                <c:pt idx="0">
                  <c:v>2958.1923259762311</c:v>
                </c:pt>
                <c:pt idx="1">
                  <c:v>4410.1197802197803</c:v>
                </c:pt>
                <c:pt idx="2">
                  <c:v>2874.9326530612248</c:v>
                </c:pt>
                <c:pt idx="3">
                  <c:v>3665.5989412092508</c:v>
                </c:pt>
                <c:pt idx="4">
                  <c:v>2842.3058823529409</c:v>
                </c:pt>
                <c:pt idx="5">
                  <c:v>3975.5315315315315</c:v>
                </c:pt>
                <c:pt idx="6">
                  <c:v>2485.445038880247</c:v>
                </c:pt>
                <c:pt idx="7">
                  <c:v>3195.8124952869316</c:v>
                </c:pt>
                <c:pt idx="8">
                  <c:v>3754.3968996657895</c:v>
                </c:pt>
                <c:pt idx="9">
                  <c:v>3636.9431292517006</c:v>
                </c:pt>
                <c:pt idx="10">
                  <c:v>2864.3356117664684</c:v>
                </c:pt>
                <c:pt idx="11">
                  <c:v>3407.6843042671617</c:v>
                </c:pt>
                <c:pt idx="12">
                  <c:v>2168.7666928515318</c:v>
                </c:pt>
                <c:pt idx="13">
                  <c:v>3948.5356536502545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B2-46FA-B405-A413724BCB1D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1'!$B$15:$O$15</c:f>
              <c:numCache>
                <c:formatCode>#,##0</c:formatCode>
                <c:ptCount val="14"/>
                <c:pt idx="0">
                  <c:v>2790.3887992406267</c:v>
                </c:pt>
                <c:pt idx="1">
                  <c:v>4410.1197802197803</c:v>
                </c:pt>
                <c:pt idx="2">
                  <c:v>2933.0604269293926</c:v>
                </c:pt>
                <c:pt idx="3">
                  <c:v>2733.8531788931791</c:v>
                </c:pt>
                <c:pt idx="4">
                  <c:v>3167.2</c:v>
                </c:pt>
                <c:pt idx="5">
                  <c:v>3896.0338738738737</c:v>
                </c:pt>
                <c:pt idx="6">
                  <c:v>3160.7570251466941</c:v>
                </c:pt>
                <c:pt idx="7">
                  <c:v>3133.1495051832662</c:v>
                </c:pt>
                <c:pt idx="8">
                  <c:v>3679.3193770888147</c:v>
                </c:pt>
                <c:pt idx="9">
                  <c:v>3575.0971428571429</c:v>
                </c:pt>
                <c:pt idx="10">
                  <c:v>2815.5363206033721</c:v>
                </c:pt>
                <c:pt idx="11">
                  <c:v>3407.6843042671617</c:v>
                </c:pt>
                <c:pt idx="12">
                  <c:v>2251.36</c:v>
                </c:pt>
                <c:pt idx="13">
                  <c:v>3886.0356536502545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B2-46FA-B405-A413724BCB1D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1'!$B$24:$O$24</c:f>
              <c:numCache>
                <c:formatCode>#,##0</c:formatCode>
                <c:ptCount val="14"/>
                <c:pt idx="0">
                  <c:v>2929.9351684859989</c:v>
                </c:pt>
                <c:pt idx="1">
                  <c:v>4385.481318681319</c:v>
                </c:pt>
                <c:pt idx="2">
                  <c:v>3091.8834154351393</c:v>
                </c:pt>
                <c:pt idx="3">
                  <c:v>2698.4415584415583</c:v>
                </c:pt>
                <c:pt idx="4">
                  <c:v>3163.8303030303032</c:v>
                </c:pt>
                <c:pt idx="5">
                  <c:v>3803.7909909909908</c:v>
                </c:pt>
                <c:pt idx="6">
                  <c:v>3238.3323769527624</c:v>
                </c:pt>
                <c:pt idx="7">
                  <c:v>3323.0283355139482</c:v>
                </c:pt>
                <c:pt idx="8">
                  <c:v>3910.0742658038826</c:v>
                </c:pt>
                <c:pt idx="9">
                  <c:v>3753.8775510204082</c:v>
                </c:pt>
                <c:pt idx="10">
                  <c:v>3212.7760517402749</c:v>
                </c:pt>
                <c:pt idx="11">
                  <c:v>3745.0587683284457</c:v>
                </c:pt>
                <c:pt idx="12">
                  <c:v>2363.9410526315787</c:v>
                </c:pt>
                <c:pt idx="13">
                  <c:v>4135.4838709677424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B2-46FA-B405-A413724BC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1'!$B$7:$O$7</c:f>
              <c:numCache>
                <c:formatCode>#,##0</c:formatCode>
                <c:ptCount val="14"/>
                <c:pt idx="0">
                  <c:v>2491.9354838709678</c:v>
                </c:pt>
                <c:pt idx="1">
                  <c:v>3709.6428571428573</c:v>
                </c:pt>
                <c:pt idx="2">
                  <c:v>2418.9</c:v>
                </c:pt>
                <c:pt idx="3">
                  <c:v>3064.5773195876291</c:v>
                </c:pt>
                <c:pt idx="4">
                  <c:v>2421.6</c:v>
                </c:pt>
                <c:pt idx="5">
                  <c:v>3136.864864864865</c:v>
                </c:pt>
                <c:pt idx="6">
                  <c:v>1888.5947122861571</c:v>
                </c:pt>
                <c:pt idx="7">
                  <c:v>2650.469798657718</c:v>
                </c:pt>
                <c:pt idx="8">
                  <c:v>3135.1024390243902</c:v>
                </c:pt>
                <c:pt idx="9">
                  <c:v>3153.4897959183672</c:v>
                </c:pt>
                <c:pt idx="10">
                  <c:v>2478.7062480291902</c:v>
                </c:pt>
                <c:pt idx="11">
                  <c:v>3075.3061224489797</c:v>
                </c:pt>
                <c:pt idx="12">
                  <c:v>1894.7368421052631</c:v>
                </c:pt>
                <c:pt idx="13">
                  <c:v>3237.5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4F-48D1-ADD8-D99C820815FC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1'!$B$16:$O$16</c:f>
              <c:numCache>
                <c:formatCode>#,##0</c:formatCode>
                <c:ptCount val="14"/>
                <c:pt idx="0">
                  <c:v>2347.4418604651164</c:v>
                </c:pt>
                <c:pt idx="1">
                  <c:v>3709.6428571428573</c:v>
                </c:pt>
                <c:pt idx="2">
                  <c:v>2528.5333333333333</c:v>
                </c:pt>
                <c:pt idx="3">
                  <c:v>2249.5598455598456</c:v>
                </c:pt>
                <c:pt idx="4">
                  <c:v>2700</c:v>
                </c:pt>
                <c:pt idx="5">
                  <c:v>3074.1405405405403</c:v>
                </c:pt>
                <c:pt idx="6">
                  <c:v>2506.9522160943602</c:v>
                </c:pt>
                <c:pt idx="7">
                  <c:v>2598.499802605606</c:v>
                </c:pt>
                <c:pt idx="8">
                  <c:v>3072.4097560975611</c:v>
                </c:pt>
                <c:pt idx="9">
                  <c:v>3099.8571428571427</c:v>
                </c:pt>
                <c:pt idx="10">
                  <c:v>2427.3299527889494</c:v>
                </c:pt>
                <c:pt idx="11">
                  <c:v>3075.3061224489797</c:v>
                </c:pt>
                <c:pt idx="12">
                  <c:v>1983.7473684210527</c:v>
                </c:pt>
                <c:pt idx="13">
                  <c:v>3175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4F-48D1-ADD8-D99C820815FC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1'!$B$25:$O$25</c:f>
              <c:numCache>
                <c:formatCode>#,##0</c:formatCode>
                <c:ptCount val="14"/>
                <c:pt idx="0">
                  <c:v>2464.8372093023254</c:v>
                </c:pt>
                <c:pt idx="1">
                  <c:v>3895.1428571428573</c:v>
                </c:pt>
                <c:pt idx="2">
                  <c:v>2666.6666666666665</c:v>
                </c:pt>
                <c:pt idx="3">
                  <c:v>2353.7142857142858</c:v>
                </c:pt>
                <c:pt idx="4">
                  <c:v>2836.3636363636365</c:v>
                </c:pt>
                <c:pt idx="5">
                  <c:v>3228.3243243243242</c:v>
                </c:pt>
                <c:pt idx="6">
                  <c:v>2456.5386017834057</c:v>
                </c:pt>
                <c:pt idx="7">
                  <c:v>2755.975009969427</c:v>
                </c:pt>
                <c:pt idx="8">
                  <c:v>3260.6048780487804</c:v>
                </c:pt>
                <c:pt idx="9">
                  <c:v>3254.8775510204082</c:v>
                </c:pt>
                <c:pt idx="10">
                  <c:v>2802.5094339622642</c:v>
                </c:pt>
                <c:pt idx="11">
                  <c:v>3402.7096774193546</c:v>
                </c:pt>
                <c:pt idx="12">
                  <c:v>2082.9473684210525</c:v>
                </c:pt>
                <c:pt idx="13">
                  <c:v>3400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4F-48D1-ADD8-D99C82081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1'!$B$8:$O$8</c:f>
              <c:numCache>
                <c:formatCode>#,##0</c:formatCode>
                <c:ptCount val="14"/>
                <c:pt idx="0">
                  <c:v>466.25684210526316</c:v>
                </c:pt>
                <c:pt idx="1">
                  <c:v>700.47692307692307</c:v>
                </c:pt>
                <c:pt idx="2">
                  <c:v>456.03265306122449</c:v>
                </c:pt>
                <c:pt idx="3">
                  <c:v>601.02162162162165</c:v>
                </c:pt>
                <c:pt idx="4">
                  <c:v>420.70588235294116</c:v>
                </c:pt>
                <c:pt idx="5">
                  <c:v>838.66666666666663</c:v>
                </c:pt>
                <c:pt idx="6">
                  <c:v>596.85032659409012</c:v>
                </c:pt>
                <c:pt idx="7">
                  <c:v>545.34269662921349</c:v>
                </c:pt>
                <c:pt idx="8">
                  <c:v>619.29446064139938</c:v>
                </c:pt>
                <c:pt idx="9">
                  <c:v>483.45333333333332</c:v>
                </c:pt>
                <c:pt idx="10">
                  <c:v>385.62936373727837</c:v>
                </c:pt>
                <c:pt idx="11">
                  <c:v>332.37818181818182</c:v>
                </c:pt>
                <c:pt idx="12">
                  <c:v>274.02985074626866</c:v>
                </c:pt>
                <c:pt idx="13">
                  <c:v>711.03565365025463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0-4037-B298-C85E66310E5E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1'!$B$17:$O$17</c:f>
              <c:numCache>
                <c:formatCode>#,##0</c:formatCode>
                <c:ptCount val="14"/>
                <c:pt idx="0">
                  <c:v>442.9469387755102</c:v>
                </c:pt>
                <c:pt idx="1">
                  <c:v>700.47692307692307</c:v>
                </c:pt>
                <c:pt idx="2">
                  <c:v>404.5270935960591</c:v>
                </c:pt>
                <c:pt idx="3">
                  <c:v>484.29333333333335</c:v>
                </c:pt>
                <c:pt idx="4">
                  <c:v>467.2</c:v>
                </c:pt>
                <c:pt idx="5">
                  <c:v>821.89333333333332</c:v>
                </c:pt>
                <c:pt idx="6">
                  <c:v>653.80480905233389</c:v>
                </c:pt>
                <c:pt idx="7">
                  <c:v>534.64970257766026</c:v>
                </c:pt>
                <c:pt idx="8">
                  <c:v>606.90962099125363</c:v>
                </c:pt>
                <c:pt idx="9">
                  <c:v>475.24</c:v>
                </c:pt>
                <c:pt idx="10">
                  <c:v>388.20636781442255</c:v>
                </c:pt>
                <c:pt idx="11">
                  <c:v>332.37818181818182</c:v>
                </c:pt>
                <c:pt idx="12">
                  <c:v>267.61263157894734</c:v>
                </c:pt>
                <c:pt idx="13">
                  <c:v>711.03565365025463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B0-4037-B298-C85E66310E5E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1'!$B$26:$O$26</c:f>
              <c:numCache>
                <c:formatCode>#,##0</c:formatCode>
                <c:ptCount val="14"/>
                <c:pt idx="0">
                  <c:v>465.09795918367348</c:v>
                </c:pt>
                <c:pt idx="1">
                  <c:v>490.33846153846156</c:v>
                </c:pt>
                <c:pt idx="2">
                  <c:v>425.21674876847288</c:v>
                </c:pt>
                <c:pt idx="3">
                  <c:v>344.72727272727275</c:v>
                </c:pt>
                <c:pt idx="4">
                  <c:v>327.46666666666664</c:v>
                </c:pt>
                <c:pt idx="5">
                  <c:v>575.4666666666667</c:v>
                </c:pt>
                <c:pt idx="6">
                  <c:v>781.79377516935654</c:v>
                </c:pt>
                <c:pt idx="7">
                  <c:v>567.05332554452139</c:v>
                </c:pt>
                <c:pt idx="8">
                  <c:v>649.46938775510205</c:v>
                </c:pt>
                <c:pt idx="9">
                  <c:v>499</c:v>
                </c:pt>
                <c:pt idx="10">
                  <c:v>410.26661777801058</c:v>
                </c:pt>
                <c:pt idx="11">
                  <c:v>342.34909090909093</c:v>
                </c:pt>
                <c:pt idx="12">
                  <c:v>280.99368421052634</c:v>
                </c:pt>
                <c:pt idx="13">
                  <c:v>735.48387096774195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B0-4037-B298-C85E6631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</a:t>
                </a:r>
                <a:r>
                  <a:rPr lang="cs-CZ"/>
                  <a:t>dítě, žáka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7" customWidth="1"/>
    <col min="2" max="2" width="9.140625" customWidth="1"/>
  </cols>
  <sheetData>
    <row r="1" spans="1:1" x14ac:dyDescent="0.25">
      <c r="A1" s="50"/>
    </row>
    <row r="2" spans="1:1" x14ac:dyDescent="0.25">
      <c r="A2" s="50" t="s">
        <v>36</v>
      </c>
    </row>
    <row r="15" spans="1:1" ht="36" x14ac:dyDescent="0.55000000000000004">
      <c r="A15" s="4" t="s">
        <v>30</v>
      </c>
    </row>
    <row r="16" spans="1:1" ht="18.75" x14ac:dyDescent="0.3">
      <c r="A16" s="5"/>
    </row>
    <row r="19" spans="1:1" ht="18.75" x14ac:dyDescent="0.3">
      <c r="A19" s="5" t="s">
        <v>28</v>
      </c>
    </row>
    <row r="21" spans="1:1" ht="18.75" x14ac:dyDescent="0.3">
      <c r="A21" s="5" t="s">
        <v>29</v>
      </c>
    </row>
    <row r="45" spans="1:1" x14ac:dyDescent="0.25">
      <c r="A45" s="6" t="s">
        <v>13</v>
      </c>
    </row>
    <row r="46" spans="1:1" x14ac:dyDescent="0.25">
      <c r="A46" s="7" t="s">
        <v>14</v>
      </c>
    </row>
    <row r="47" spans="1:1" x14ac:dyDescent="0.25">
      <c r="A47" s="7" t="s">
        <v>31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1:P3"/>
  <sheetViews>
    <sheetView view="pageLayout" topLeftCell="N1" zoomScaleNormal="100" workbookViewId="0">
      <selection activeCell="V73" sqref="V73"/>
    </sheetView>
  </sheetViews>
  <sheetFormatPr defaultRowHeight="15" x14ac:dyDescent="0.25"/>
  <sheetData>
    <row r="1" spans="1:16" ht="18.75" x14ac:dyDescent="0.3">
      <c r="B1" s="67" t="s">
        <v>32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27"/>
    </row>
    <row r="2" spans="1:16" ht="15.75" x14ac:dyDescent="0.25">
      <c r="A2" s="9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9"/>
    </row>
    <row r="3" spans="1:16" ht="15.75" x14ac:dyDescent="0.25">
      <c r="A3" s="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&amp;LČ.j.: MSMT-21301/2025-1&amp;RPříloha č. 16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  <pageSetUpPr fitToPage="1"/>
  </sheetPr>
  <dimension ref="A1:P67"/>
  <sheetViews>
    <sheetView view="pageLayout" zoomScaleNormal="100" workbookViewId="0">
      <selection activeCell="A69" sqref="A69"/>
    </sheetView>
  </sheetViews>
  <sheetFormatPr defaultRowHeight="15" x14ac:dyDescent="0.25"/>
  <cols>
    <col min="1" max="1" width="14.42578125" customWidth="1"/>
    <col min="2" max="5" width="7.7109375" customWidth="1"/>
    <col min="6" max="6" width="8.42578125" bestFit="1" customWidth="1"/>
    <col min="7" max="12" width="7.7109375" customWidth="1"/>
    <col min="13" max="14" width="8.140625" bestFit="1" customWidth="1"/>
    <col min="15" max="15" width="7.7109375" customWidth="1"/>
    <col min="16" max="16" width="7.7109375" style="2" customWidth="1"/>
  </cols>
  <sheetData>
    <row r="1" spans="1:16" ht="18.75" x14ac:dyDescent="0.25">
      <c r="A1" s="69" t="s">
        <v>37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75" x14ac:dyDescent="0.25">
      <c r="A2" s="9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9"/>
    </row>
    <row r="3" spans="1:16" ht="16.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"/>
    </row>
    <row r="4" spans="1:16" s="3" customFormat="1" ht="81" customHeight="1" thickBot="1" x14ac:dyDescent="0.3">
      <c r="A4" s="25"/>
      <c r="B4" s="53" t="s">
        <v>0</v>
      </c>
      <c r="C4" s="53" t="s">
        <v>1</v>
      </c>
      <c r="D4" s="53" t="s">
        <v>2</v>
      </c>
      <c r="E4" s="53" t="s">
        <v>3</v>
      </c>
      <c r="F4" s="53" t="s">
        <v>4</v>
      </c>
      <c r="G4" s="53" t="s">
        <v>5</v>
      </c>
      <c r="H4" s="53" t="s">
        <v>6</v>
      </c>
      <c r="I4" s="53" t="s">
        <v>38</v>
      </c>
      <c r="J4" s="53" t="s">
        <v>7</v>
      </c>
      <c r="K4" s="53" t="s">
        <v>8</v>
      </c>
      <c r="L4" s="53" t="s">
        <v>9</v>
      </c>
      <c r="M4" s="53" t="s">
        <v>10</v>
      </c>
      <c r="N4" s="53" t="s">
        <v>11</v>
      </c>
      <c r="O4" s="53" t="s">
        <v>12</v>
      </c>
      <c r="P4" s="26" t="s">
        <v>19</v>
      </c>
    </row>
    <row r="5" spans="1:16" ht="19.5" thickBot="1" x14ac:dyDescent="0.3">
      <c r="A5" s="73" t="s">
        <v>20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</row>
    <row r="6" spans="1:16" x14ac:dyDescent="0.25">
      <c r="A6" s="10" t="s">
        <v>27</v>
      </c>
      <c r="B6" s="11">
        <f t="shared" ref="B6:O6" si="0">(12*B11/B10)+(12*B13/B12)</f>
        <v>2958.1923259762311</v>
      </c>
      <c r="C6" s="11">
        <f t="shared" si="0"/>
        <v>4410.1197802197803</v>
      </c>
      <c r="D6" s="11">
        <f t="shared" si="0"/>
        <v>2874.9326530612248</v>
      </c>
      <c r="E6" s="11">
        <f t="shared" si="0"/>
        <v>3665.5989412092508</v>
      </c>
      <c r="F6" s="11">
        <f t="shared" si="0"/>
        <v>2842.3058823529409</v>
      </c>
      <c r="G6" s="11">
        <f t="shared" si="0"/>
        <v>3975.5315315315315</v>
      </c>
      <c r="H6" s="11">
        <f t="shared" si="0"/>
        <v>2485.445038880247</v>
      </c>
      <c r="I6" s="11">
        <f t="shared" si="0"/>
        <v>3195.8124952869316</v>
      </c>
      <c r="J6" s="11">
        <f t="shared" si="0"/>
        <v>3754.3968996657895</v>
      </c>
      <c r="K6" s="11">
        <f t="shared" si="0"/>
        <v>3636.9431292517006</v>
      </c>
      <c r="L6" s="11">
        <f t="shared" si="0"/>
        <v>2864.3356117664684</v>
      </c>
      <c r="M6" s="11">
        <f t="shared" si="0"/>
        <v>3407.6843042671617</v>
      </c>
      <c r="N6" s="11">
        <f t="shared" si="0"/>
        <v>2168.7666928515318</v>
      </c>
      <c r="O6" s="12">
        <f t="shared" si="0"/>
        <v>3948.5356536502545</v>
      </c>
      <c r="P6" s="13">
        <f t="shared" ref="P6:P8" si="1">SUMIF(B6:O6,"&gt;0")/COUNTIF(B6:O6,"&gt;0")</f>
        <v>3299.1857814265031</v>
      </c>
    </row>
    <row r="7" spans="1:16" x14ac:dyDescent="0.25">
      <c r="A7" s="14" t="s">
        <v>24</v>
      </c>
      <c r="B7" s="15">
        <f t="shared" ref="B7:O7" si="2">12*B11/B10</f>
        <v>2491.9354838709678</v>
      </c>
      <c r="C7" s="15">
        <f t="shared" si="2"/>
        <v>3709.6428571428573</v>
      </c>
      <c r="D7" s="15">
        <f t="shared" si="2"/>
        <v>2418.9</v>
      </c>
      <c r="E7" s="15">
        <f t="shared" si="2"/>
        <v>3064.5773195876291</v>
      </c>
      <c r="F7" s="15">
        <f t="shared" si="2"/>
        <v>2421.6</v>
      </c>
      <c r="G7" s="15">
        <f t="shared" si="2"/>
        <v>3136.864864864865</v>
      </c>
      <c r="H7" s="15">
        <f t="shared" si="2"/>
        <v>1888.5947122861571</v>
      </c>
      <c r="I7" s="15">
        <f t="shared" si="2"/>
        <v>2650.469798657718</v>
      </c>
      <c r="J7" s="15">
        <f t="shared" si="2"/>
        <v>3135.1024390243902</v>
      </c>
      <c r="K7" s="15">
        <f t="shared" si="2"/>
        <v>3153.4897959183672</v>
      </c>
      <c r="L7" s="15">
        <f t="shared" si="2"/>
        <v>2478.7062480291902</v>
      </c>
      <c r="M7" s="15">
        <f t="shared" si="2"/>
        <v>3075.3061224489797</v>
      </c>
      <c r="N7" s="15">
        <f t="shared" si="2"/>
        <v>1894.7368421052631</v>
      </c>
      <c r="O7" s="60">
        <f t="shared" si="2"/>
        <v>3237.5</v>
      </c>
      <c r="P7" s="24">
        <f t="shared" si="1"/>
        <v>2768.3876059954564</v>
      </c>
    </row>
    <row r="8" spans="1:16" x14ac:dyDescent="0.25">
      <c r="A8" s="14" t="s">
        <v>25</v>
      </c>
      <c r="B8" s="15">
        <f t="shared" ref="B8:O8" si="3">12*B13/B12</f>
        <v>466.25684210526316</v>
      </c>
      <c r="C8" s="15">
        <f t="shared" si="3"/>
        <v>700.47692307692307</v>
      </c>
      <c r="D8" s="15">
        <f t="shared" si="3"/>
        <v>456.03265306122449</v>
      </c>
      <c r="E8" s="15">
        <f t="shared" si="3"/>
        <v>601.02162162162165</v>
      </c>
      <c r="F8" s="15">
        <f t="shared" si="3"/>
        <v>420.70588235294116</v>
      </c>
      <c r="G8" s="15">
        <f t="shared" si="3"/>
        <v>838.66666666666663</v>
      </c>
      <c r="H8" s="15">
        <f t="shared" si="3"/>
        <v>596.85032659409012</v>
      </c>
      <c r="I8" s="15">
        <f t="shared" si="3"/>
        <v>545.34269662921349</v>
      </c>
      <c r="J8" s="15">
        <f t="shared" si="3"/>
        <v>619.29446064139938</v>
      </c>
      <c r="K8" s="15">
        <f t="shared" si="3"/>
        <v>483.45333333333332</v>
      </c>
      <c r="L8" s="15">
        <f t="shared" si="3"/>
        <v>385.62936373727837</v>
      </c>
      <c r="M8" s="15">
        <f t="shared" si="3"/>
        <v>332.37818181818182</v>
      </c>
      <c r="N8" s="15">
        <f t="shared" si="3"/>
        <v>274.02985074626866</v>
      </c>
      <c r="O8" s="60">
        <f t="shared" si="3"/>
        <v>711.03565365025463</v>
      </c>
      <c r="P8" s="24">
        <f t="shared" si="1"/>
        <v>530.79817543104707</v>
      </c>
    </row>
    <row r="9" spans="1:16" x14ac:dyDescent="0.25">
      <c r="A9" s="14" t="s">
        <v>26</v>
      </c>
      <c r="B9" s="61">
        <v>35</v>
      </c>
      <c r="C9" s="61">
        <v>125</v>
      </c>
      <c r="D9" s="61">
        <v>33</v>
      </c>
      <c r="E9" s="61">
        <v>42</v>
      </c>
      <c r="F9" s="61">
        <v>60</v>
      </c>
      <c r="G9" s="61">
        <v>80</v>
      </c>
      <c r="H9" s="61">
        <v>147</v>
      </c>
      <c r="I9" s="61">
        <v>90</v>
      </c>
      <c r="J9" s="61">
        <v>90</v>
      </c>
      <c r="K9" s="61">
        <v>40</v>
      </c>
      <c r="L9" s="61">
        <v>122</v>
      </c>
      <c r="M9" s="61">
        <v>31</v>
      </c>
      <c r="N9" s="61">
        <v>36</v>
      </c>
      <c r="O9" s="62">
        <v>75</v>
      </c>
      <c r="P9" s="16">
        <f>SUMIF(B9:O9,"&gt;0")/COUNTIF(B9:O9,"&gt;0")</f>
        <v>71.857142857142861</v>
      </c>
    </row>
    <row r="10" spans="1:16" x14ac:dyDescent="0.25">
      <c r="A10" s="17" t="s">
        <v>15</v>
      </c>
      <c r="B10" s="63">
        <v>248</v>
      </c>
      <c r="C10" s="63">
        <v>168</v>
      </c>
      <c r="D10" s="63">
        <v>240</v>
      </c>
      <c r="E10" s="63">
        <v>194</v>
      </c>
      <c r="F10" s="63">
        <v>250</v>
      </c>
      <c r="G10" s="63">
        <v>185</v>
      </c>
      <c r="H10" s="63">
        <v>329.74358974359001</v>
      </c>
      <c r="I10" s="63">
        <v>223.5</v>
      </c>
      <c r="J10" s="63">
        <v>205</v>
      </c>
      <c r="K10" s="63">
        <v>196</v>
      </c>
      <c r="L10" s="63">
        <v>221.99</v>
      </c>
      <c r="M10" s="63">
        <v>196</v>
      </c>
      <c r="N10" s="63">
        <v>285</v>
      </c>
      <c r="O10" s="64">
        <v>192</v>
      </c>
      <c r="P10" s="18">
        <f>SUMIF(B10:O10,"&gt;0")/COUNTIF(B10:O10,"&gt;0")</f>
        <v>223.87382783882782</v>
      </c>
    </row>
    <row r="11" spans="1:16" x14ac:dyDescent="0.25">
      <c r="A11" s="14" t="s">
        <v>16</v>
      </c>
      <c r="B11" s="61">
        <v>51500</v>
      </c>
      <c r="C11" s="61">
        <v>51935</v>
      </c>
      <c r="D11" s="61">
        <v>48378</v>
      </c>
      <c r="E11" s="61">
        <v>49544</v>
      </c>
      <c r="F11" s="61">
        <v>50450</v>
      </c>
      <c r="G11" s="61">
        <v>48360</v>
      </c>
      <c r="H11" s="61">
        <v>51896</v>
      </c>
      <c r="I11" s="61">
        <v>49365</v>
      </c>
      <c r="J11" s="61">
        <v>53558</v>
      </c>
      <c r="K11" s="61">
        <v>51507</v>
      </c>
      <c r="L11" s="61">
        <v>45854</v>
      </c>
      <c r="M11" s="61">
        <v>50230</v>
      </c>
      <c r="N11" s="61">
        <v>45000</v>
      </c>
      <c r="O11" s="62">
        <v>51800</v>
      </c>
      <c r="P11" s="19">
        <f>SUMIF(B11:O11,"&gt;0")/COUNTIF(B11:O11,"&gt;0")</f>
        <v>49955.5</v>
      </c>
    </row>
    <row r="12" spans="1:16" x14ac:dyDescent="0.25">
      <c r="A12" s="17" t="s">
        <v>17</v>
      </c>
      <c r="B12" s="63">
        <v>950</v>
      </c>
      <c r="C12" s="63">
        <v>520</v>
      </c>
      <c r="D12" s="63">
        <v>735</v>
      </c>
      <c r="E12" s="63">
        <v>740</v>
      </c>
      <c r="F12" s="63">
        <v>850</v>
      </c>
      <c r="G12" s="63">
        <v>450</v>
      </c>
      <c r="H12" s="63">
        <v>697.01897018970203</v>
      </c>
      <c r="I12" s="63">
        <v>712</v>
      </c>
      <c r="J12" s="63">
        <v>686</v>
      </c>
      <c r="K12" s="63">
        <v>900</v>
      </c>
      <c r="L12" s="63">
        <v>963.91</v>
      </c>
      <c r="M12" s="63">
        <v>1100</v>
      </c>
      <c r="N12" s="63">
        <v>1340</v>
      </c>
      <c r="O12" s="64">
        <v>589</v>
      </c>
      <c r="P12" s="18">
        <f>SUMIF(B12:O12,"&gt;0")/COUNTIF(B12:O12,"&gt;0")</f>
        <v>802.35206929926437</v>
      </c>
    </row>
    <row r="13" spans="1:16" ht="15.75" thickBot="1" x14ac:dyDescent="0.3">
      <c r="A13" s="20" t="s">
        <v>18</v>
      </c>
      <c r="B13" s="65">
        <v>36912</v>
      </c>
      <c r="C13" s="65">
        <v>30354</v>
      </c>
      <c r="D13" s="65">
        <v>27932</v>
      </c>
      <c r="E13" s="65">
        <v>37063</v>
      </c>
      <c r="F13" s="65">
        <v>29800</v>
      </c>
      <c r="G13" s="65">
        <v>31450</v>
      </c>
      <c r="H13" s="65">
        <v>34668</v>
      </c>
      <c r="I13" s="65">
        <v>32357</v>
      </c>
      <c r="J13" s="65">
        <v>35403</v>
      </c>
      <c r="K13" s="65">
        <v>36259</v>
      </c>
      <c r="L13" s="65">
        <v>30976</v>
      </c>
      <c r="M13" s="65">
        <v>30468</v>
      </c>
      <c r="N13" s="65">
        <v>30600</v>
      </c>
      <c r="O13" s="66">
        <v>34900</v>
      </c>
      <c r="P13" s="21">
        <f>SUMIF(B13:O13,"&gt;0")/COUNTIF(B13:O13,"&gt;0")</f>
        <v>32795.857142857145</v>
      </c>
    </row>
    <row r="14" spans="1:16" ht="19.5" thickBot="1" x14ac:dyDescent="0.3">
      <c r="A14" s="70" t="s">
        <v>21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2"/>
    </row>
    <row r="15" spans="1:16" x14ac:dyDescent="0.25">
      <c r="A15" s="10" t="s">
        <v>27</v>
      </c>
      <c r="B15" s="11">
        <f t="shared" ref="B15:O15" si="4">(12*B20/B19)+(12*B22/B21)</f>
        <v>2790.3887992406267</v>
      </c>
      <c r="C15" s="11">
        <f t="shared" si="4"/>
        <v>4410.1197802197803</v>
      </c>
      <c r="D15" s="11">
        <f t="shared" si="4"/>
        <v>2933.0604269293926</v>
      </c>
      <c r="E15" s="11">
        <f t="shared" si="4"/>
        <v>2733.8531788931791</v>
      </c>
      <c r="F15" s="11">
        <f t="shared" si="4"/>
        <v>3167.2</v>
      </c>
      <c r="G15" s="11">
        <f t="shared" si="4"/>
        <v>3896.0338738738737</v>
      </c>
      <c r="H15" s="11">
        <f t="shared" si="4"/>
        <v>3160.7570251466941</v>
      </c>
      <c r="I15" s="11">
        <f t="shared" si="4"/>
        <v>3133.1495051832662</v>
      </c>
      <c r="J15" s="11">
        <f t="shared" si="4"/>
        <v>3679.3193770888147</v>
      </c>
      <c r="K15" s="11">
        <f t="shared" si="4"/>
        <v>3575.0971428571429</v>
      </c>
      <c r="L15" s="11">
        <f t="shared" si="4"/>
        <v>2815.5363206033721</v>
      </c>
      <c r="M15" s="11">
        <f t="shared" si="4"/>
        <v>3407.6843042671617</v>
      </c>
      <c r="N15" s="11">
        <f t="shared" si="4"/>
        <v>2251.36</v>
      </c>
      <c r="O15" s="12">
        <f t="shared" si="4"/>
        <v>3886.0356536502545</v>
      </c>
      <c r="P15" s="13">
        <f t="shared" ref="P15:P17" si="5">SUMIF(B15:O15,"&gt;0")/COUNTIF(B15:O15,"&gt;0")</f>
        <v>3274.2568134252538</v>
      </c>
    </row>
    <row r="16" spans="1:16" x14ac:dyDescent="0.25">
      <c r="A16" s="14" t="s">
        <v>24</v>
      </c>
      <c r="B16" s="15">
        <f t="shared" ref="B16:O16" si="6">12*B20/B19</f>
        <v>2347.4418604651164</v>
      </c>
      <c r="C16" s="15">
        <f t="shared" si="6"/>
        <v>3709.6428571428573</v>
      </c>
      <c r="D16" s="15">
        <f t="shared" si="6"/>
        <v>2528.5333333333333</v>
      </c>
      <c r="E16" s="15">
        <f t="shared" si="6"/>
        <v>2249.5598455598456</v>
      </c>
      <c r="F16" s="15">
        <f t="shared" si="6"/>
        <v>2700</v>
      </c>
      <c r="G16" s="15">
        <f t="shared" si="6"/>
        <v>3074.1405405405403</v>
      </c>
      <c r="H16" s="15">
        <f t="shared" si="6"/>
        <v>2506.9522160943602</v>
      </c>
      <c r="I16" s="15">
        <f t="shared" si="6"/>
        <v>2598.499802605606</v>
      </c>
      <c r="J16" s="15">
        <f t="shared" si="6"/>
        <v>3072.4097560975611</v>
      </c>
      <c r="K16" s="15">
        <f t="shared" si="6"/>
        <v>3099.8571428571427</v>
      </c>
      <c r="L16" s="15">
        <f t="shared" si="6"/>
        <v>2427.3299527889494</v>
      </c>
      <c r="M16" s="15">
        <f t="shared" si="6"/>
        <v>3075.3061224489797</v>
      </c>
      <c r="N16" s="15">
        <f t="shared" si="6"/>
        <v>1983.7473684210527</v>
      </c>
      <c r="O16" s="60">
        <f t="shared" si="6"/>
        <v>3175</v>
      </c>
      <c r="P16" s="24">
        <f t="shared" si="5"/>
        <v>2753.4586284539537</v>
      </c>
    </row>
    <row r="17" spans="1:16" x14ac:dyDescent="0.25">
      <c r="A17" s="14" t="s">
        <v>25</v>
      </c>
      <c r="B17" s="15">
        <f t="shared" ref="B17:O17" si="7">12*B22/B21</f>
        <v>442.9469387755102</v>
      </c>
      <c r="C17" s="15">
        <f t="shared" si="7"/>
        <v>700.47692307692307</v>
      </c>
      <c r="D17" s="15">
        <f t="shared" si="7"/>
        <v>404.5270935960591</v>
      </c>
      <c r="E17" s="15">
        <f t="shared" si="7"/>
        <v>484.29333333333335</v>
      </c>
      <c r="F17" s="15">
        <f t="shared" si="7"/>
        <v>467.2</v>
      </c>
      <c r="G17" s="15">
        <f t="shared" si="7"/>
        <v>821.89333333333332</v>
      </c>
      <c r="H17" s="15">
        <f t="shared" si="7"/>
        <v>653.80480905233389</v>
      </c>
      <c r="I17" s="15">
        <f t="shared" si="7"/>
        <v>534.64970257766026</v>
      </c>
      <c r="J17" s="15">
        <f t="shared" si="7"/>
        <v>606.90962099125363</v>
      </c>
      <c r="K17" s="15">
        <f t="shared" si="7"/>
        <v>475.24</v>
      </c>
      <c r="L17" s="15">
        <f t="shared" si="7"/>
        <v>388.20636781442255</v>
      </c>
      <c r="M17" s="15">
        <f t="shared" si="7"/>
        <v>332.37818181818182</v>
      </c>
      <c r="N17" s="15">
        <f t="shared" si="7"/>
        <v>267.61263157894734</v>
      </c>
      <c r="O17" s="60">
        <f t="shared" si="7"/>
        <v>711.03565365025463</v>
      </c>
      <c r="P17" s="24">
        <f t="shared" si="5"/>
        <v>520.79818497130088</v>
      </c>
    </row>
    <row r="18" spans="1:16" x14ac:dyDescent="0.25">
      <c r="A18" s="14" t="s">
        <v>26</v>
      </c>
      <c r="B18" s="61">
        <v>35</v>
      </c>
      <c r="C18" s="61">
        <v>125</v>
      </c>
      <c r="D18" s="61">
        <v>98</v>
      </c>
      <c r="E18" s="61">
        <v>39</v>
      </c>
      <c r="F18" s="61">
        <v>55</v>
      </c>
      <c r="G18" s="61">
        <v>60</v>
      </c>
      <c r="H18" s="61">
        <v>131</v>
      </c>
      <c r="I18" s="61">
        <v>80</v>
      </c>
      <c r="J18" s="61">
        <v>80</v>
      </c>
      <c r="K18" s="61">
        <v>42</v>
      </c>
      <c r="L18" s="61">
        <v>122</v>
      </c>
      <c r="M18" s="61">
        <v>28</v>
      </c>
      <c r="N18" s="61">
        <v>35</v>
      </c>
      <c r="O18" s="62">
        <v>50</v>
      </c>
      <c r="P18" s="16">
        <f>SUMIF(B18:O18,"&gt;0")/COUNTIF(B18:O18,"&gt;0")</f>
        <v>70</v>
      </c>
    </row>
    <row r="19" spans="1:16" x14ac:dyDescent="0.25">
      <c r="A19" s="17" t="s">
        <v>15</v>
      </c>
      <c r="B19" s="63">
        <v>258</v>
      </c>
      <c r="C19" s="63">
        <v>168</v>
      </c>
      <c r="D19" s="63">
        <v>225</v>
      </c>
      <c r="E19" s="63">
        <v>259</v>
      </c>
      <c r="F19" s="63">
        <v>220</v>
      </c>
      <c r="G19" s="63">
        <v>185</v>
      </c>
      <c r="H19" s="63">
        <v>248.41</v>
      </c>
      <c r="I19" s="63">
        <v>227.97</v>
      </c>
      <c r="J19" s="63">
        <v>205</v>
      </c>
      <c r="K19" s="63">
        <v>196</v>
      </c>
      <c r="L19" s="63">
        <v>228.76</v>
      </c>
      <c r="M19" s="63">
        <v>196</v>
      </c>
      <c r="N19" s="63">
        <v>285</v>
      </c>
      <c r="O19" s="64">
        <v>192</v>
      </c>
      <c r="P19" s="18">
        <f>SUMIF(B19:O19,"&gt;0")/COUNTIF(B19:O19,"&gt;0")</f>
        <v>221.01000000000002</v>
      </c>
    </row>
    <row r="20" spans="1:16" x14ac:dyDescent="0.25">
      <c r="A20" s="14" t="s">
        <v>16</v>
      </c>
      <c r="B20" s="61">
        <v>50470</v>
      </c>
      <c r="C20" s="61">
        <v>51935</v>
      </c>
      <c r="D20" s="61">
        <v>47410</v>
      </c>
      <c r="E20" s="61">
        <v>48553</v>
      </c>
      <c r="F20" s="61">
        <v>49500</v>
      </c>
      <c r="G20" s="61">
        <v>47393</v>
      </c>
      <c r="H20" s="61">
        <v>51896</v>
      </c>
      <c r="I20" s="61">
        <v>49365</v>
      </c>
      <c r="J20" s="61">
        <v>52487</v>
      </c>
      <c r="K20" s="61">
        <v>50631</v>
      </c>
      <c r="L20" s="61">
        <v>46273</v>
      </c>
      <c r="M20" s="61">
        <v>50230</v>
      </c>
      <c r="N20" s="61">
        <v>47114</v>
      </c>
      <c r="O20" s="62">
        <v>50800</v>
      </c>
      <c r="P20" s="19">
        <f>SUMIF(B20:O20,"&gt;0")/COUNTIF(B20:O20,"&gt;0")</f>
        <v>49575.5</v>
      </c>
    </row>
    <row r="21" spans="1:16" x14ac:dyDescent="0.25">
      <c r="A21" s="17" t="s">
        <v>17</v>
      </c>
      <c r="B21" s="63">
        <v>980</v>
      </c>
      <c r="C21" s="63">
        <v>520</v>
      </c>
      <c r="D21" s="63">
        <v>812</v>
      </c>
      <c r="E21" s="63">
        <v>900</v>
      </c>
      <c r="F21" s="63">
        <v>750</v>
      </c>
      <c r="G21" s="63">
        <v>450</v>
      </c>
      <c r="H21" s="63">
        <v>636.29999999999995</v>
      </c>
      <c r="I21" s="63">
        <v>726.24</v>
      </c>
      <c r="J21" s="63">
        <v>686</v>
      </c>
      <c r="K21" s="63">
        <v>900</v>
      </c>
      <c r="L21" s="63">
        <v>963.91</v>
      </c>
      <c r="M21" s="63">
        <v>1100</v>
      </c>
      <c r="N21" s="63">
        <v>1425</v>
      </c>
      <c r="O21" s="64">
        <v>589</v>
      </c>
      <c r="P21" s="18">
        <f>SUMIF(B21:O21,"&gt;0")/COUNTIF(B21:O21,"&gt;0")</f>
        <v>817.03214285714296</v>
      </c>
    </row>
    <row r="22" spans="1:16" ht="15.75" thickBot="1" x14ac:dyDescent="0.3">
      <c r="A22" s="20" t="s">
        <v>18</v>
      </c>
      <c r="B22" s="65">
        <v>36174</v>
      </c>
      <c r="C22" s="65">
        <v>30354</v>
      </c>
      <c r="D22" s="65">
        <v>27373</v>
      </c>
      <c r="E22" s="65">
        <v>36322</v>
      </c>
      <c r="F22" s="65">
        <v>29200</v>
      </c>
      <c r="G22" s="65">
        <v>30821</v>
      </c>
      <c r="H22" s="65">
        <v>34668</v>
      </c>
      <c r="I22" s="65">
        <v>32357</v>
      </c>
      <c r="J22" s="65">
        <v>34695</v>
      </c>
      <c r="K22" s="65">
        <v>35643</v>
      </c>
      <c r="L22" s="65">
        <v>31183</v>
      </c>
      <c r="M22" s="65">
        <v>30468</v>
      </c>
      <c r="N22" s="65">
        <v>31779</v>
      </c>
      <c r="O22" s="66">
        <v>34900</v>
      </c>
      <c r="P22" s="21">
        <f>SUMIF(B22:O22,"&gt;0")/COUNTIF(B22:O22,"&gt;0")</f>
        <v>32566.928571428572</v>
      </c>
    </row>
    <row r="23" spans="1:16" ht="19.5" thickBot="1" x14ac:dyDescent="0.3">
      <c r="A23" s="70" t="s">
        <v>33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2"/>
    </row>
    <row r="24" spans="1:16" x14ac:dyDescent="0.25">
      <c r="A24" s="10" t="s">
        <v>27</v>
      </c>
      <c r="B24" s="11">
        <f>(12*B29/B28)+(12*B31/B30)</f>
        <v>2929.9351684859989</v>
      </c>
      <c r="C24" s="11">
        <f t="shared" ref="C24:O24" si="8">(12*C29/C28)+(12*C31/C30)</f>
        <v>4385.481318681319</v>
      </c>
      <c r="D24" s="11">
        <f t="shared" si="8"/>
        <v>3091.8834154351393</v>
      </c>
      <c r="E24" s="11">
        <f t="shared" si="8"/>
        <v>2698.4415584415583</v>
      </c>
      <c r="F24" s="11">
        <f t="shared" si="8"/>
        <v>3163.8303030303032</v>
      </c>
      <c r="G24" s="11">
        <f t="shared" si="8"/>
        <v>3803.7909909909908</v>
      </c>
      <c r="H24" s="11">
        <f t="shared" si="8"/>
        <v>3238.3323769527624</v>
      </c>
      <c r="I24" s="11">
        <f t="shared" si="8"/>
        <v>3323.0283355139482</v>
      </c>
      <c r="J24" s="11">
        <f t="shared" si="8"/>
        <v>3910.0742658038826</v>
      </c>
      <c r="K24" s="11">
        <f t="shared" si="8"/>
        <v>3753.8775510204082</v>
      </c>
      <c r="L24" s="11">
        <f t="shared" si="8"/>
        <v>3212.7760517402749</v>
      </c>
      <c r="M24" s="11">
        <f t="shared" si="8"/>
        <v>3745.0587683284457</v>
      </c>
      <c r="N24" s="11">
        <f t="shared" si="8"/>
        <v>2363.9410526315787</v>
      </c>
      <c r="O24" s="12">
        <f t="shared" si="8"/>
        <v>4135.4838709677424</v>
      </c>
      <c r="P24" s="13">
        <f t="shared" ref="P24:P31" si="9">SUMIF(B24:O24,"&gt;0")/COUNTIF(B24:O24,"&gt;0")</f>
        <v>3411.1382162874543</v>
      </c>
    </row>
    <row r="25" spans="1:16" x14ac:dyDescent="0.25">
      <c r="A25" s="14" t="s">
        <v>24</v>
      </c>
      <c r="B25" s="22">
        <f>12*B29/B28</f>
        <v>2464.8372093023254</v>
      </c>
      <c r="C25" s="22">
        <f t="shared" ref="C25:O25" si="10">12*C29/C28</f>
        <v>3895.1428571428573</v>
      </c>
      <c r="D25" s="22">
        <f t="shared" si="10"/>
        <v>2666.6666666666665</v>
      </c>
      <c r="E25" s="22">
        <f t="shared" si="10"/>
        <v>2353.7142857142858</v>
      </c>
      <c r="F25" s="22">
        <f t="shared" si="10"/>
        <v>2836.3636363636365</v>
      </c>
      <c r="G25" s="22">
        <f t="shared" si="10"/>
        <v>3228.3243243243242</v>
      </c>
      <c r="H25" s="22">
        <f t="shared" si="10"/>
        <v>2456.5386017834057</v>
      </c>
      <c r="I25" s="22">
        <f t="shared" si="10"/>
        <v>2755.975009969427</v>
      </c>
      <c r="J25" s="22">
        <f t="shared" si="10"/>
        <v>3260.6048780487804</v>
      </c>
      <c r="K25" s="22">
        <f t="shared" si="10"/>
        <v>3254.8775510204082</v>
      </c>
      <c r="L25" s="22">
        <f t="shared" si="10"/>
        <v>2802.5094339622642</v>
      </c>
      <c r="M25" s="22">
        <f t="shared" si="10"/>
        <v>3402.7096774193546</v>
      </c>
      <c r="N25" s="22">
        <f t="shared" si="10"/>
        <v>2082.9473684210525</v>
      </c>
      <c r="O25" s="23">
        <f t="shared" si="10"/>
        <v>3400</v>
      </c>
      <c r="P25" s="24">
        <f t="shared" si="9"/>
        <v>2918.6579642956276</v>
      </c>
    </row>
    <row r="26" spans="1:16" x14ac:dyDescent="0.25">
      <c r="A26" s="14" t="s">
        <v>25</v>
      </c>
      <c r="B26" s="22">
        <f>12*B31/B30</f>
        <v>465.09795918367348</v>
      </c>
      <c r="C26" s="22">
        <f t="shared" ref="C26:O26" si="11">12*C31/C30</f>
        <v>490.33846153846156</v>
      </c>
      <c r="D26" s="22">
        <f t="shared" si="11"/>
        <v>425.21674876847288</v>
      </c>
      <c r="E26" s="22">
        <f t="shared" si="11"/>
        <v>344.72727272727275</v>
      </c>
      <c r="F26" s="22">
        <f t="shared" si="11"/>
        <v>327.46666666666664</v>
      </c>
      <c r="G26" s="22">
        <f t="shared" si="11"/>
        <v>575.4666666666667</v>
      </c>
      <c r="H26" s="22">
        <f t="shared" si="11"/>
        <v>781.79377516935654</v>
      </c>
      <c r="I26" s="22">
        <f t="shared" si="11"/>
        <v>567.05332554452139</v>
      </c>
      <c r="J26" s="22">
        <f t="shared" si="11"/>
        <v>649.46938775510205</v>
      </c>
      <c r="K26" s="22">
        <f t="shared" si="11"/>
        <v>499</v>
      </c>
      <c r="L26" s="22">
        <f t="shared" si="11"/>
        <v>410.26661777801058</v>
      </c>
      <c r="M26" s="22">
        <f t="shared" si="11"/>
        <v>342.34909090909093</v>
      </c>
      <c r="N26" s="22">
        <f t="shared" si="11"/>
        <v>280.99368421052634</v>
      </c>
      <c r="O26" s="23">
        <f t="shared" si="11"/>
        <v>735.48387096774195</v>
      </c>
      <c r="P26" s="24">
        <f t="shared" si="9"/>
        <v>492.48025199182587</v>
      </c>
    </row>
    <row r="27" spans="1:16" x14ac:dyDescent="0.25">
      <c r="A27" s="14" t="s">
        <v>26</v>
      </c>
      <c r="B27" s="54">
        <v>23</v>
      </c>
      <c r="C27" s="54">
        <v>83</v>
      </c>
      <c r="D27" s="54">
        <v>66</v>
      </c>
      <c r="E27" s="54">
        <v>26</v>
      </c>
      <c r="F27" s="54">
        <v>35</v>
      </c>
      <c r="G27" s="54">
        <v>42</v>
      </c>
      <c r="H27" s="54">
        <v>131</v>
      </c>
      <c r="I27" s="54">
        <v>79.5</v>
      </c>
      <c r="J27" s="54">
        <v>80</v>
      </c>
      <c r="K27" s="54">
        <v>42</v>
      </c>
      <c r="L27" s="54">
        <v>122</v>
      </c>
      <c r="M27" s="54">
        <v>28</v>
      </c>
      <c r="N27" s="54">
        <v>35</v>
      </c>
      <c r="O27" s="54">
        <v>50</v>
      </c>
      <c r="P27" s="16">
        <f t="shared" si="9"/>
        <v>60.178571428571431</v>
      </c>
    </row>
    <row r="28" spans="1:16" x14ac:dyDescent="0.25">
      <c r="A28" s="17" t="s">
        <v>15</v>
      </c>
      <c r="B28" s="55">
        <v>258</v>
      </c>
      <c r="C28" s="55">
        <v>168</v>
      </c>
      <c r="D28" s="55">
        <v>225</v>
      </c>
      <c r="E28" s="55">
        <v>259</v>
      </c>
      <c r="F28" s="55">
        <v>220</v>
      </c>
      <c r="G28" s="56">
        <v>185</v>
      </c>
      <c r="H28" s="55">
        <v>266.17941176470589</v>
      </c>
      <c r="I28" s="56">
        <v>225.69</v>
      </c>
      <c r="J28" s="55">
        <v>205</v>
      </c>
      <c r="K28" s="56">
        <v>196</v>
      </c>
      <c r="L28" s="56">
        <v>212</v>
      </c>
      <c r="M28" s="55">
        <v>186</v>
      </c>
      <c r="N28" s="55">
        <v>285</v>
      </c>
      <c r="O28" s="55">
        <v>192</v>
      </c>
      <c r="P28" s="18">
        <f t="shared" si="9"/>
        <v>220.20495798319328</v>
      </c>
    </row>
    <row r="29" spans="1:16" x14ac:dyDescent="0.25">
      <c r="A29" s="14" t="s">
        <v>16</v>
      </c>
      <c r="B29" s="54">
        <v>52994</v>
      </c>
      <c r="C29" s="54">
        <v>54532</v>
      </c>
      <c r="D29" s="54">
        <v>50000</v>
      </c>
      <c r="E29" s="54">
        <v>50801</v>
      </c>
      <c r="F29" s="54">
        <v>52000</v>
      </c>
      <c r="G29" s="57">
        <v>49770</v>
      </c>
      <c r="H29" s="57">
        <v>54490</v>
      </c>
      <c r="I29" s="57">
        <v>51833</v>
      </c>
      <c r="J29" s="54">
        <v>55702</v>
      </c>
      <c r="K29" s="57">
        <v>53163</v>
      </c>
      <c r="L29" s="57">
        <v>49511</v>
      </c>
      <c r="M29" s="54">
        <v>52742</v>
      </c>
      <c r="N29" s="54">
        <v>49470</v>
      </c>
      <c r="O29" s="54">
        <v>54400</v>
      </c>
      <c r="P29" s="19">
        <f t="shared" si="9"/>
        <v>52243.428571428572</v>
      </c>
    </row>
    <row r="30" spans="1:16" x14ac:dyDescent="0.25">
      <c r="A30" s="17" t="s">
        <v>17</v>
      </c>
      <c r="B30" s="55">
        <v>980</v>
      </c>
      <c r="C30" s="55">
        <v>780</v>
      </c>
      <c r="D30" s="55">
        <v>812</v>
      </c>
      <c r="E30" s="55">
        <v>990</v>
      </c>
      <c r="F30" s="56">
        <v>1125</v>
      </c>
      <c r="G30" s="56">
        <v>675</v>
      </c>
      <c r="H30" s="55">
        <v>558.71511627906978</v>
      </c>
      <c r="I30" s="56">
        <v>718.98</v>
      </c>
      <c r="J30" s="55">
        <v>686</v>
      </c>
      <c r="K30" s="56">
        <v>900</v>
      </c>
      <c r="L30" s="56">
        <v>954.55</v>
      </c>
      <c r="M30" s="55">
        <v>1100</v>
      </c>
      <c r="N30" s="56">
        <v>1425</v>
      </c>
      <c r="O30" s="55">
        <v>589</v>
      </c>
      <c r="P30" s="18">
        <f t="shared" si="9"/>
        <v>878.16036544850499</v>
      </c>
    </row>
    <row r="31" spans="1:16" ht="15.75" thickBot="1" x14ac:dyDescent="0.3">
      <c r="A31" s="20" t="s">
        <v>18</v>
      </c>
      <c r="B31" s="58">
        <v>37983</v>
      </c>
      <c r="C31" s="58">
        <v>31872</v>
      </c>
      <c r="D31" s="58">
        <v>28773</v>
      </c>
      <c r="E31" s="58">
        <v>28440</v>
      </c>
      <c r="F31" s="58">
        <v>30700</v>
      </c>
      <c r="G31" s="59">
        <v>32370</v>
      </c>
      <c r="H31" s="59">
        <v>36400</v>
      </c>
      <c r="I31" s="59">
        <v>33975</v>
      </c>
      <c r="J31" s="58">
        <v>37128</v>
      </c>
      <c r="K31" s="59">
        <v>37425</v>
      </c>
      <c r="L31" s="59">
        <v>32635</v>
      </c>
      <c r="M31" s="58">
        <v>31382</v>
      </c>
      <c r="N31" s="58">
        <v>33368</v>
      </c>
      <c r="O31" s="58">
        <v>36100</v>
      </c>
      <c r="P31" s="21">
        <f t="shared" si="9"/>
        <v>33467.928571428572</v>
      </c>
    </row>
    <row r="32" spans="1:16" ht="19.5" thickBot="1" x14ac:dyDescent="0.3">
      <c r="A32" s="70" t="s">
        <v>22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2"/>
    </row>
    <row r="33" spans="1:16" x14ac:dyDescent="0.25">
      <c r="A33" s="10" t="s">
        <v>27</v>
      </c>
      <c r="B33" s="28">
        <f>ROUND(B15-B6,0)</f>
        <v>-168</v>
      </c>
      <c r="C33" s="28">
        <f t="shared" ref="C33:O33" si="12">ROUND(C15-C6,0)</f>
        <v>0</v>
      </c>
      <c r="D33" s="28">
        <f t="shared" si="12"/>
        <v>58</v>
      </c>
      <c r="E33" s="28">
        <f t="shared" si="12"/>
        <v>-932</v>
      </c>
      <c r="F33" s="28">
        <f t="shared" si="12"/>
        <v>325</v>
      </c>
      <c r="G33" s="28">
        <f t="shared" si="12"/>
        <v>-79</v>
      </c>
      <c r="H33" s="28">
        <f t="shared" si="12"/>
        <v>675</v>
      </c>
      <c r="I33" s="28">
        <f t="shared" si="12"/>
        <v>-63</v>
      </c>
      <c r="J33" s="28">
        <f t="shared" si="12"/>
        <v>-75</v>
      </c>
      <c r="K33" s="28">
        <f t="shared" si="12"/>
        <v>-62</v>
      </c>
      <c r="L33" s="28">
        <f t="shared" si="12"/>
        <v>-49</v>
      </c>
      <c r="M33" s="28">
        <f t="shared" si="12"/>
        <v>0</v>
      </c>
      <c r="N33" s="28">
        <f t="shared" si="12"/>
        <v>83</v>
      </c>
      <c r="O33" s="29">
        <f t="shared" si="12"/>
        <v>-63</v>
      </c>
      <c r="P33" s="45">
        <f>AVERAGE(B33:O33)</f>
        <v>-25</v>
      </c>
    </row>
    <row r="34" spans="1:16" x14ac:dyDescent="0.25">
      <c r="A34" s="14" t="s">
        <v>24</v>
      </c>
      <c r="B34" s="30">
        <f>ROUND(B16-B7,0)</f>
        <v>-144</v>
      </c>
      <c r="C34" s="30">
        <f t="shared" ref="C34:O34" si="13">ROUND(C16-C7,0)</f>
        <v>0</v>
      </c>
      <c r="D34" s="30">
        <f t="shared" si="13"/>
        <v>110</v>
      </c>
      <c r="E34" s="30">
        <f t="shared" si="13"/>
        <v>-815</v>
      </c>
      <c r="F34" s="30">
        <f t="shared" si="13"/>
        <v>278</v>
      </c>
      <c r="G34" s="30">
        <f t="shared" si="13"/>
        <v>-63</v>
      </c>
      <c r="H34" s="30">
        <f t="shared" si="13"/>
        <v>618</v>
      </c>
      <c r="I34" s="30">
        <f t="shared" si="13"/>
        <v>-52</v>
      </c>
      <c r="J34" s="30">
        <f t="shared" si="13"/>
        <v>-63</v>
      </c>
      <c r="K34" s="30">
        <f t="shared" si="13"/>
        <v>-54</v>
      </c>
      <c r="L34" s="30">
        <f t="shared" si="13"/>
        <v>-51</v>
      </c>
      <c r="M34" s="30">
        <f t="shared" si="13"/>
        <v>0</v>
      </c>
      <c r="N34" s="30">
        <f t="shared" si="13"/>
        <v>89</v>
      </c>
      <c r="O34" s="31">
        <f t="shared" si="13"/>
        <v>-63</v>
      </c>
      <c r="P34" s="46">
        <f t="shared" ref="P34:P40" si="14">AVERAGE(B34:O34)</f>
        <v>-15</v>
      </c>
    </row>
    <row r="35" spans="1:16" x14ac:dyDescent="0.25">
      <c r="A35" s="14" t="s">
        <v>25</v>
      </c>
      <c r="B35" s="30">
        <f>ROUND(B17-B8,0)</f>
        <v>-23</v>
      </c>
      <c r="C35" s="30">
        <f t="shared" ref="C35:O35" si="15">ROUND(C17-C8,0)</f>
        <v>0</v>
      </c>
      <c r="D35" s="30">
        <f t="shared" si="15"/>
        <v>-52</v>
      </c>
      <c r="E35" s="30">
        <f t="shared" si="15"/>
        <v>-117</v>
      </c>
      <c r="F35" s="30">
        <f t="shared" si="15"/>
        <v>46</v>
      </c>
      <c r="G35" s="30">
        <f t="shared" si="15"/>
        <v>-17</v>
      </c>
      <c r="H35" s="30">
        <f t="shared" si="15"/>
        <v>57</v>
      </c>
      <c r="I35" s="30">
        <f t="shared" si="15"/>
        <v>-11</v>
      </c>
      <c r="J35" s="30">
        <f t="shared" si="15"/>
        <v>-12</v>
      </c>
      <c r="K35" s="30">
        <f t="shared" si="15"/>
        <v>-8</v>
      </c>
      <c r="L35" s="30">
        <f t="shared" si="15"/>
        <v>3</v>
      </c>
      <c r="M35" s="30">
        <f t="shared" si="15"/>
        <v>0</v>
      </c>
      <c r="N35" s="30">
        <f t="shared" si="15"/>
        <v>-6</v>
      </c>
      <c r="O35" s="31">
        <f t="shared" si="15"/>
        <v>0</v>
      </c>
      <c r="P35" s="46">
        <f t="shared" si="14"/>
        <v>-10</v>
      </c>
    </row>
    <row r="36" spans="1:16" x14ac:dyDescent="0.25">
      <c r="A36" s="14" t="s">
        <v>26</v>
      </c>
      <c r="B36" s="32">
        <f>ROUND(B18-B9,0)</f>
        <v>0</v>
      </c>
      <c r="C36" s="32">
        <f t="shared" ref="C36:O36" si="16">ROUND(C18-C9,0)</f>
        <v>0</v>
      </c>
      <c r="D36" s="32">
        <f t="shared" si="16"/>
        <v>65</v>
      </c>
      <c r="E36" s="32">
        <f t="shared" si="16"/>
        <v>-3</v>
      </c>
      <c r="F36" s="32">
        <f t="shared" si="16"/>
        <v>-5</v>
      </c>
      <c r="G36" s="32">
        <f t="shared" si="16"/>
        <v>-20</v>
      </c>
      <c r="H36" s="32">
        <f t="shared" si="16"/>
        <v>-16</v>
      </c>
      <c r="I36" s="32">
        <f t="shared" si="16"/>
        <v>-10</v>
      </c>
      <c r="J36" s="32">
        <f t="shared" si="16"/>
        <v>-10</v>
      </c>
      <c r="K36" s="32">
        <f t="shared" si="16"/>
        <v>2</v>
      </c>
      <c r="L36" s="32">
        <f t="shared" si="16"/>
        <v>0</v>
      </c>
      <c r="M36" s="32">
        <f t="shared" si="16"/>
        <v>-3</v>
      </c>
      <c r="N36" s="32">
        <f t="shared" si="16"/>
        <v>-1</v>
      </c>
      <c r="O36" s="33">
        <f t="shared" si="16"/>
        <v>-25</v>
      </c>
      <c r="P36" s="47">
        <f t="shared" si="14"/>
        <v>-1.8571428571428572</v>
      </c>
    </row>
    <row r="37" spans="1:16" x14ac:dyDescent="0.25">
      <c r="A37" s="17" t="s">
        <v>15</v>
      </c>
      <c r="B37" s="35">
        <f t="shared" ref="B37:O37" si="17">ROUND(B19-B10,2)</f>
        <v>10</v>
      </c>
      <c r="C37" s="35">
        <f t="shared" si="17"/>
        <v>0</v>
      </c>
      <c r="D37" s="35">
        <f t="shared" si="17"/>
        <v>-15</v>
      </c>
      <c r="E37" s="35">
        <f t="shared" si="17"/>
        <v>65</v>
      </c>
      <c r="F37" s="35">
        <f t="shared" si="17"/>
        <v>-30</v>
      </c>
      <c r="G37" s="35">
        <f t="shared" si="17"/>
        <v>0</v>
      </c>
      <c r="H37" s="35">
        <f t="shared" si="17"/>
        <v>-81.33</v>
      </c>
      <c r="I37" s="35">
        <f t="shared" si="17"/>
        <v>4.47</v>
      </c>
      <c r="J37" s="35">
        <f t="shared" si="17"/>
        <v>0</v>
      </c>
      <c r="K37" s="35">
        <f t="shared" si="17"/>
        <v>0</v>
      </c>
      <c r="L37" s="35">
        <f t="shared" si="17"/>
        <v>6.77</v>
      </c>
      <c r="M37" s="35">
        <f t="shared" si="17"/>
        <v>0</v>
      </c>
      <c r="N37" s="35">
        <f t="shared" si="17"/>
        <v>0</v>
      </c>
      <c r="O37" s="36">
        <f t="shared" si="17"/>
        <v>0</v>
      </c>
      <c r="P37" s="34">
        <f t="shared" si="14"/>
        <v>-2.8635714285714289</v>
      </c>
    </row>
    <row r="38" spans="1:16" x14ac:dyDescent="0.25">
      <c r="A38" s="14" t="s">
        <v>16</v>
      </c>
      <c r="B38" s="32">
        <f t="shared" ref="B38:O38" si="18">ROUND(B20-B11,0)</f>
        <v>-1030</v>
      </c>
      <c r="C38" s="32">
        <f t="shared" si="18"/>
        <v>0</v>
      </c>
      <c r="D38" s="32">
        <f t="shared" si="18"/>
        <v>-968</v>
      </c>
      <c r="E38" s="32">
        <f t="shared" si="18"/>
        <v>-991</v>
      </c>
      <c r="F38" s="32">
        <f t="shared" si="18"/>
        <v>-950</v>
      </c>
      <c r="G38" s="32">
        <f t="shared" si="18"/>
        <v>-967</v>
      </c>
      <c r="H38" s="32">
        <f t="shared" si="18"/>
        <v>0</v>
      </c>
      <c r="I38" s="32">
        <f t="shared" si="18"/>
        <v>0</v>
      </c>
      <c r="J38" s="32">
        <f t="shared" si="18"/>
        <v>-1071</v>
      </c>
      <c r="K38" s="32">
        <f t="shared" si="18"/>
        <v>-876</v>
      </c>
      <c r="L38" s="32">
        <f t="shared" si="18"/>
        <v>419</v>
      </c>
      <c r="M38" s="32">
        <f t="shared" si="18"/>
        <v>0</v>
      </c>
      <c r="N38" s="32">
        <f t="shared" si="18"/>
        <v>2114</v>
      </c>
      <c r="O38" s="33">
        <f t="shared" si="18"/>
        <v>-1000</v>
      </c>
      <c r="P38" s="48">
        <f t="shared" si="14"/>
        <v>-380</v>
      </c>
    </row>
    <row r="39" spans="1:16" x14ac:dyDescent="0.25">
      <c r="A39" s="17" t="s">
        <v>17</v>
      </c>
      <c r="B39" s="35">
        <f t="shared" ref="B39:O39" si="19">ROUND(B21-B12,2)</f>
        <v>30</v>
      </c>
      <c r="C39" s="35">
        <f t="shared" si="19"/>
        <v>0</v>
      </c>
      <c r="D39" s="35">
        <f t="shared" si="19"/>
        <v>77</v>
      </c>
      <c r="E39" s="35">
        <f t="shared" si="19"/>
        <v>160</v>
      </c>
      <c r="F39" s="35">
        <f t="shared" si="19"/>
        <v>-100</v>
      </c>
      <c r="G39" s="35">
        <f t="shared" si="19"/>
        <v>0</v>
      </c>
      <c r="H39" s="35">
        <f t="shared" si="19"/>
        <v>-60.72</v>
      </c>
      <c r="I39" s="35">
        <f t="shared" si="19"/>
        <v>14.24</v>
      </c>
      <c r="J39" s="35">
        <f t="shared" si="19"/>
        <v>0</v>
      </c>
      <c r="K39" s="35">
        <f t="shared" si="19"/>
        <v>0</v>
      </c>
      <c r="L39" s="35">
        <f t="shared" si="19"/>
        <v>0</v>
      </c>
      <c r="M39" s="35">
        <f t="shared" si="19"/>
        <v>0</v>
      </c>
      <c r="N39" s="35">
        <f t="shared" si="19"/>
        <v>85</v>
      </c>
      <c r="O39" s="36">
        <f t="shared" si="19"/>
        <v>0</v>
      </c>
      <c r="P39" s="34">
        <f t="shared" si="14"/>
        <v>14.679999999999998</v>
      </c>
    </row>
    <row r="40" spans="1:16" ht="15.75" thickBot="1" x14ac:dyDescent="0.3">
      <c r="A40" s="20" t="s">
        <v>18</v>
      </c>
      <c r="B40" s="51">
        <f t="shared" ref="B40:O40" si="20">ROUND(B22-B13,0)</f>
        <v>-738</v>
      </c>
      <c r="C40" s="51">
        <f t="shared" si="20"/>
        <v>0</v>
      </c>
      <c r="D40" s="51">
        <f t="shared" si="20"/>
        <v>-559</v>
      </c>
      <c r="E40" s="51">
        <f t="shared" si="20"/>
        <v>-741</v>
      </c>
      <c r="F40" s="51">
        <f t="shared" si="20"/>
        <v>-600</v>
      </c>
      <c r="G40" s="51">
        <f t="shared" si="20"/>
        <v>-629</v>
      </c>
      <c r="H40" s="51">
        <f t="shared" si="20"/>
        <v>0</v>
      </c>
      <c r="I40" s="51">
        <f t="shared" si="20"/>
        <v>0</v>
      </c>
      <c r="J40" s="51">
        <f t="shared" si="20"/>
        <v>-708</v>
      </c>
      <c r="K40" s="51">
        <f t="shared" si="20"/>
        <v>-616</v>
      </c>
      <c r="L40" s="51">
        <f t="shared" si="20"/>
        <v>207</v>
      </c>
      <c r="M40" s="51">
        <f t="shared" si="20"/>
        <v>0</v>
      </c>
      <c r="N40" s="51">
        <f t="shared" si="20"/>
        <v>1179</v>
      </c>
      <c r="O40" s="52">
        <f t="shared" si="20"/>
        <v>0</v>
      </c>
      <c r="P40" s="49">
        <f t="shared" si="14"/>
        <v>-228.92857142857142</v>
      </c>
    </row>
    <row r="41" spans="1:16" ht="19.5" thickBot="1" x14ac:dyDescent="0.3">
      <c r="A41" s="70" t="s">
        <v>34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2"/>
    </row>
    <row r="42" spans="1:16" x14ac:dyDescent="0.25">
      <c r="A42" s="10" t="s">
        <v>27</v>
      </c>
      <c r="B42" s="28">
        <f>ROUND(B24-B15,0)</f>
        <v>140</v>
      </c>
      <c r="C42" s="28">
        <f t="shared" ref="C42:O42" si="21">ROUND(C24-C15,0)</f>
        <v>-25</v>
      </c>
      <c r="D42" s="28">
        <f t="shared" si="21"/>
        <v>159</v>
      </c>
      <c r="E42" s="28">
        <f t="shared" si="21"/>
        <v>-35</v>
      </c>
      <c r="F42" s="28">
        <f t="shared" si="21"/>
        <v>-3</v>
      </c>
      <c r="G42" s="28">
        <f t="shared" si="21"/>
        <v>-92</v>
      </c>
      <c r="H42" s="28">
        <f t="shared" si="21"/>
        <v>78</v>
      </c>
      <c r="I42" s="28">
        <f t="shared" si="21"/>
        <v>190</v>
      </c>
      <c r="J42" s="28">
        <f t="shared" si="21"/>
        <v>231</v>
      </c>
      <c r="K42" s="28">
        <f t="shared" si="21"/>
        <v>179</v>
      </c>
      <c r="L42" s="28">
        <f t="shared" si="21"/>
        <v>397</v>
      </c>
      <c r="M42" s="28">
        <f t="shared" si="21"/>
        <v>337</v>
      </c>
      <c r="N42" s="28">
        <f t="shared" si="21"/>
        <v>113</v>
      </c>
      <c r="O42" s="29">
        <f t="shared" si="21"/>
        <v>249</v>
      </c>
      <c r="P42" s="45">
        <f>AVERAGE(B42:O42)</f>
        <v>137</v>
      </c>
    </row>
    <row r="43" spans="1:16" x14ac:dyDescent="0.25">
      <c r="A43" s="14" t="s">
        <v>24</v>
      </c>
      <c r="B43" s="30">
        <f>ROUND(B25-B16,0)</f>
        <v>117</v>
      </c>
      <c r="C43" s="30">
        <f t="shared" ref="C43:O43" si="22">ROUND(C25-C16,0)</f>
        <v>186</v>
      </c>
      <c r="D43" s="30">
        <f t="shared" si="22"/>
        <v>138</v>
      </c>
      <c r="E43" s="30">
        <f t="shared" si="22"/>
        <v>104</v>
      </c>
      <c r="F43" s="30">
        <f t="shared" si="22"/>
        <v>136</v>
      </c>
      <c r="G43" s="30">
        <f t="shared" si="22"/>
        <v>154</v>
      </c>
      <c r="H43" s="30">
        <f t="shared" si="22"/>
        <v>-50</v>
      </c>
      <c r="I43" s="30">
        <f t="shared" si="22"/>
        <v>157</v>
      </c>
      <c r="J43" s="30">
        <f t="shared" si="22"/>
        <v>188</v>
      </c>
      <c r="K43" s="30">
        <f t="shared" si="22"/>
        <v>155</v>
      </c>
      <c r="L43" s="30">
        <f t="shared" si="22"/>
        <v>375</v>
      </c>
      <c r="M43" s="30">
        <f t="shared" si="22"/>
        <v>327</v>
      </c>
      <c r="N43" s="30">
        <f t="shared" si="22"/>
        <v>99</v>
      </c>
      <c r="O43" s="31">
        <f t="shared" si="22"/>
        <v>225</v>
      </c>
      <c r="P43" s="46">
        <f t="shared" ref="P43:P49" si="23">AVERAGE(B43:O43)</f>
        <v>165.07142857142858</v>
      </c>
    </row>
    <row r="44" spans="1:16" x14ac:dyDescent="0.25">
      <c r="A44" s="14" t="s">
        <v>25</v>
      </c>
      <c r="B44" s="30">
        <f>ROUND(B26-B17,0)</f>
        <v>22</v>
      </c>
      <c r="C44" s="30">
        <f t="shared" ref="C44:O44" si="24">ROUND(C26-C17,0)</f>
        <v>-210</v>
      </c>
      <c r="D44" s="30">
        <f t="shared" si="24"/>
        <v>21</v>
      </c>
      <c r="E44" s="30">
        <f t="shared" si="24"/>
        <v>-140</v>
      </c>
      <c r="F44" s="30">
        <f t="shared" si="24"/>
        <v>-140</v>
      </c>
      <c r="G44" s="30">
        <f t="shared" si="24"/>
        <v>-246</v>
      </c>
      <c r="H44" s="30">
        <f t="shared" si="24"/>
        <v>128</v>
      </c>
      <c r="I44" s="30">
        <f t="shared" si="24"/>
        <v>32</v>
      </c>
      <c r="J44" s="30">
        <f t="shared" si="24"/>
        <v>43</v>
      </c>
      <c r="K44" s="30">
        <f t="shared" si="24"/>
        <v>24</v>
      </c>
      <c r="L44" s="30">
        <f t="shared" si="24"/>
        <v>22</v>
      </c>
      <c r="M44" s="30">
        <f t="shared" si="24"/>
        <v>10</v>
      </c>
      <c r="N44" s="30">
        <f t="shared" si="24"/>
        <v>13</v>
      </c>
      <c r="O44" s="31">
        <f t="shared" si="24"/>
        <v>24</v>
      </c>
      <c r="P44" s="46">
        <f t="shared" si="23"/>
        <v>-28.357142857142858</v>
      </c>
    </row>
    <row r="45" spans="1:16" x14ac:dyDescent="0.25">
      <c r="A45" s="14" t="s">
        <v>26</v>
      </c>
      <c r="B45" s="32">
        <f>ROUND(B27-B18,0)</f>
        <v>-12</v>
      </c>
      <c r="C45" s="32">
        <f t="shared" ref="C45:O45" si="25">ROUND(C27-C18,0)</f>
        <v>-42</v>
      </c>
      <c r="D45" s="32">
        <f t="shared" si="25"/>
        <v>-32</v>
      </c>
      <c r="E45" s="32">
        <f t="shared" si="25"/>
        <v>-13</v>
      </c>
      <c r="F45" s="32">
        <f t="shared" si="25"/>
        <v>-20</v>
      </c>
      <c r="G45" s="32">
        <f t="shared" si="25"/>
        <v>-18</v>
      </c>
      <c r="H45" s="32">
        <f t="shared" si="25"/>
        <v>0</v>
      </c>
      <c r="I45" s="32">
        <f t="shared" si="25"/>
        <v>-1</v>
      </c>
      <c r="J45" s="32">
        <f t="shared" si="25"/>
        <v>0</v>
      </c>
      <c r="K45" s="32">
        <f t="shared" si="25"/>
        <v>0</v>
      </c>
      <c r="L45" s="32">
        <f t="shared" si="25"/>
        <v>0</v>
      </c>
      <c r="M45" s="32">
        <f t="shared" si="25"/>
        <v>0</v>
      </c>
      <c r="N45" s="32">
        <f t="shared" si="25"/>
        <v>0</v>
      </c>
      <c r="O45" s="33">
        <f t="shared" si="25"/>
        <v>0</v>
      </c>
      <c r="P45" s="47">
        <f t="shared" si="23"/>
        <v>-9.8571428571428577</v>
      </c>
    </row>
    <row r="46" spans="1:16" x14ac:dyDescent="0.25">
      <c r="A46" s="17" t="s">
        <v>15</v>
      </c>
      <c r="B46" s="35">
        <f t="shared" ref="B46:O46" si="26">ROUND(B28-B19,2)</f>
        <v>0</v>
      </c>
      <c r="C46" s="35">
        <f t="shared" si="26"/>
        <v>0</v>
      </c>
      <c r="D46" s="35">
        <f t="shared" si="26"/>
        <v>0</v>
      </c>
      <c r="E46" s="35">
        <f t="shared" si="26"/>
        <v>0</v>
      </c>
      <c r="F46" s="35">
        <f t="shared" si="26"/>
        <v>0</v>
      </c>
      <c r="G46" s="35">
        <f t="shared" si="26"/>
        <v>0</v>
      </c>
      <c r="H46" s="35">
        <f t="shared" si="26"/>
        <v>17.77</v>
      </c>
      <c r="I46" s="35">
        <f t="shared" si="26"/>
        <v>-2.2799999999999998</v>
      </c>
      <c r="J46" s="35">
        <f t="shared" si="26"/>
        <v>0</v>
      </c>
      <c r="K46" s="35">
        <f t="shared" si="26"/>
        <v>0</v>
      </c>
      <c r="L46" s="35">
        <f t="shared" si="26"/>
        <v>-16.760000000000002</v>
      </c>
      <c r="M46" s="35">
        <f t="shared" si="26"/>
        <v>-10</v>
      </c>
      <c r="N46" s="35">
        <f t="shared" si="26"/>
        <v>0</v>
      </c>
      <c r="O46" s="36">
        <f t="shared" si="26"/>
        <v>0</v>
      </c>
      <c r="P46" s="34">
        <f t="shared" si="23"/>
        <v>-0.80500000000000005</v>
      </c>
    </row>
    <row r="47" spans="1:16" x14ac:dyDescent="0.25">
      <c r="A47" s="14" t="s">
        <v>16</v>
      </c>
      <c r="B47" s="32">
        <f t="shared" ref="B47:O47" si="27">ROUND(B29-B20,0)</f>
        <v>2524</v>
      </c>
      <c r="C47" s="32">
        <f t="shared" si="27"/>
        <v>2597</v>
      </c>
      <c r="D47" s="32">
        <f t="shared" si="27"/>
        <v>2590</v>
      </c>
      <c r="E47" s="32">
        <f t="shared" si="27"/>
        <v>2248</v>
      </c>
      <c r="F47" s="32">
        <f t="shared" si="27"/>
        <v>2500</v>
      </c>
      <c r="G47" s="32">
        <f t="shared" si="27"/>
        <v>2377</v>
      </c>
      <c r="H47" s="32">
        <f t="shared" si="27"/>
        <v>2594</v>
      </c>
      <c r="I47" s="32">
        <f t="shared" si="27"/>
        <v>2468</v>
      </c>
      <c r="J47" s="32">
        <f t="shared" si="27"/>
        <v>3215</v>
      </c>
      <c r="K47" s="32">
        <f t="shared" si="27"/>
        <v>2532</v>
      </c>
      <c r="L47" s="32">
        <f t="shared" si="27"/>
        <v>3238</v>
      </c>
      <c r="M47" s="32">
        <f t="shared" si="27"/>
        <v>2512</v>
      </c>
      <c r="N47" s="32">
        <f t="shared" si="27"/>
        <v>2356</v>
      </c>
      <c r="O47" s="33">
        <f t="shared" si="27"/>
        <v>3600</v>
      </c>
      <c r="P47" s="48">
        <f t="shared" si="23"/>
        <v>2667.9285714285716</v>
      </c>
    </row>
    <row r="48" spans="1:16" x14ac:dyDescent="0.25">
      <c r="A48" s="17" t="s">
        <v>17</v>
      </c>
      <c r="B48" s="35">
        <f t="shared" ref="B48:O48" si="28">ROUND(B30-B21,2)</f>
        <v>0</v>
      </c>
      <c r="C48" s="35">
        <f t="shared" si="28"/>
        <v>260</v>
      </c>
      <c r="D48" s="35">
        <f t="shared" si="28"/>
        <v>0</v>
      </c>
      <c r="E48" s="35">
        <f t="shared" si="28"/>
        <v>90</v>
      </c>
      <c r="F48" s="35">
        <f t="shared" si="28"/>
        <v>375</v>
      </c>
      <c r="G48" s="35">
        <f t="shared" si="28"/>
        <v>225</v>
      </c>
      <c r="H48" s="35">
        <f t="shared" si="28"/>
        <v>-77.58</v>
      </c>
      <c r="I48" s="35">
        <f t="shared" si="28"/>
        <v>-7.26</v>
      </c>
      <c r="J48" s="35">
        <f t="shared" si="28"/>
        <v>0</v>
      </c>
      <c r="K48" s="35">
        <f t="shared" si="28"/>
        <v>0</v>
      </c>
      <c r="L48" s="35">
        <f t="shared" si="28"/>
        <v>-9.36</v>
      </c>
      <c r="M48" s="35">
        <f t="shared" si="28"/>
        <v>0</v>
      </c>
      <c r="N48" s="35">
        <f t="shared" si="28"/>
        <v>0</v>
      </c>
      <c r="O48" s="36">
        <f t="shared" si="28"/>
        <v>0</v>
      </c>
      <c r="P48" s="34">
        <f t="shared" si="23"/>
        <v>61.128571428571426</v>
      </c>
    </row>
    <row r="49" spans="1:16" ht="15.75" thickBot="1" x14ac:dyDescent="0.3">
      <c r="A49" s="20" t="s">
        <v>18</v>
      </c>
      <c r="B49" s="51">
        <f t="shared" ref="B49:O49" si="29">ROUND(B31-B22,0)</f>
        <v>1809</v>
      </c>
      <c r="C49" s="51">
        <f t="shared" si="29"/>
        <v>1518</v>
      </c>
      <c r="D49" s="51">
        <f t="shared" si="29"/>
        <v>1400</v>
      </c>
      <c r="E49" s="51">
        <f t="shared" si="29"/>
        <v>-7882</v>
      </c>
      <c r="F49" s="51">
        <f t="shared" si="29"/>
        <v>1500</v>
      </c>
      <c r="G49" s="51">
        <f t="shared" si="29"/>
        <v>1549</v>
      </c>
      <c r="H49" s="51">
        <f t="shared" si="29"/>
        <v>1732</v>
      </c>
      <c r="I49" s="51">
        <f t="shared" si="29"/>
        <v>1618</v>
      </c>
      <c r="J49" s="51">
        <f t="shared" si="29"/>
        <v>2433</v>
      </c>
      <c r="K49" s="51">
        <f t="shared" si="29"/>
        <v>1782</v>
      </c>
      <c r="L49" s="51">
        <f t="shared" si="29"/>
        <v>1452</v>
      </c>
      <c r="M49" s="51">
        <f t="shared" si="29"/>
        <v>914</v>
      </c>
      <c r="N49" s="51">
        <f t="shared" si="29"/>
        <v>1589</v>
      </c>
      <c r="O49" s="52">
        <f t="shared" si="29"/>
        <v>1200</v>
      </c>
      <c r="P49" s="49">
        <f t="shared" si="23"/>
        <v>901</v>
      </c>
    </row>
    <row r="50" spans="1:16" ht="19.5" thickBot="1" x14ac:dyDescent="0.3">
      <c r="A50" s="70" t="s">
        <v>23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2"/>
    </row>
    <row r="51" spans="1:16" x14ac:dyDescent="0.25">
      <c r="A51" s="10" t="s">
        <v>27</v>
      </c>
      <c r="B51" s="41">
        <f>ROUND(100*(B15-B6)/B6,2)</f>
        <v>-5.67</v>
      </c>
      <c r="C51" s="41">
        <f t="shared" ref="C51:O51" si="30">ROUND(100*(C15-C6)/C6,2)</f>
        <v>0</v>
      </c>
      <c r="D51" s="41">
        <f t="shared" si="30"/>
        <v>2.02</v>
      </c>
      <c r="E51" s="41">
        <f t="shared" si="30"/>
        <v>-25.42</v>
      </c>
      <c r="F51" s="41">
        <f t="shared" si="30"/>
        <v>11.43</v>
      </c>
      <c r="G51" s="41">
        <f t="shared" si="30"/>
        <v>-2</v>
      </c>
      <c r="H51" s="41">
        <f t="shared" si="30"/>
        <v>27.17</v>
      </c>
      <c r="I51" s="41">
        <f t="shared" si="30"/>
        <v>-1.96</v>
      </c>
      <c r="J51" s="41">
        <f t="shared" si="30"/>
        <v>-2</v>
      </c>
      <c r="K51" s="41">
        <f t="shared" si="30"/>
        <v>-1.7</v>
      </c>
      <c r="L51" s="41">
        <f t="shared" si="30"/>
        <v>-1.7</v>
      </c>
      <c r="M51" s="41">
        <f t="shared" si="30"/>
        <v>0</v>
      </c>
      <c r="N51" s="41">
        <f t="shared" si="30"/>
        <v>3.81</v>
      </c>
      <c r="O51" s="42">
        <f t="shared" si="30"/>
        <v>-1.58</v>
      </c>
      <c r="P51" s="37">
        <f t="shared" ref="P51:P58" si="31">AVERAGE(B51:O51)</f>
        <v>0.17142857142857151</v>
      </c>
    </row>
    <row r="52" spans="1:16" x14ac:dyDescent="0.25">
      <c r="A52" s="14" t="s">
        <v>24</v>
      </c>
      <c r="B52" s="35">
        <f t="shared" ref="B52:O53" si="32">ROUND(100*(B16-B7)/B7,2)</f>
        <v>-5.8</v>
      </c>
      <c r="C52" s="35">
        <f t="shared" si="32"/>
        <v>0</v>
      </c>
      <c r="D52" s="35">
        <f t="shared" si="32"/>
        <v>4.53</v>
      </c>
      <c r="E52" s="35">
        <f t="shared" si="32"/>
        <v>-26.59</v>
      </c>
      <c r="F52" s="35">
        <f t="shared" si="32"/>
        <v>11.5</v>
      </c>
      <c r="G52" s="35">
        <f t="shared" si="32"/>
        <v>-2</v>
      </c>
      <c r="H52" s="35">
        <f t="shared" si="32"/>
        <v>32.74</v>
      </c>
      <c r="I52" s="35">
        <f t="shared" si="32"/>
        <v>-1.96</v>
      </c>
      <c r="J52" s="35">
        <f t="shared" si="32"/>
        <v>-2</v>
      </c>
      <c r="K52" s="35">
        <f t="shared" si="32"/>
        <v>-1.7</v>
      </c>
      <c r="L52" s="35">
        <f t="shared" si="32"/>
        <v>-2.0699999999999998</v>
      </c>
      <c r="M52" s="35">
        <f t="shared" si="32"/>
        <v>0</v>
      </c>
      <c r="N52" s="35">
        <f t="shared" si="32"/>
        <v>4.7</v>
      </c>
      <c r="O52" s="36">
        <f t="shared" si="32"/>
        <v>-1.93</v>
      </c>
      <c r="P52" s="38">
        <f t="shared" si="31"/>
        <v>0.67285714285714293</v>
      </c>
    </row>
    <row r="53" spans="1:16" x14ac:dyDescent="0.25">
      <c r="A53" s="14" t="s">
        <v>25</v>
      </c>
      <c r="B53" s="35">
        <f t="shared" si="32"/>
        <v>-5</v>
      </c>
      <c r="C53" s="35">
        <f t="shared" si="32"/>
        <v>0</v>
      </c>
      <c r="D53" s="35">
        <f t="shared" si="32"/>
        <v>-11.29</v>
      </c>
      <c r="E53" s="35">
        <f t="shared" si="32"/>
        <v>-19.420000000000002</v>
      </c>
      <c r="F53" s="35">
        <f t="shared" si="32"/>
        <v>11.05</v>
      </c>
      <c r="G53" s="35">
        <f t="shared" si="32"/>
        <v>-2</v>
      </c>
      <c r="H53" s="35">
        <f t="shared" si="32"/>
        <v>9.5399999999999991</v>
      </c>
      <c r="I53" s="35">
        <f t="shared" si="32"/>
        <v>-1.96</v>
      </c>
      <c r="J53" s="35">
        <f t="shared" si="32"/>
        <v>-2</v>
      </c>
      <c r="K53" s="35">
        <f t="shared" si="32"/>
        <v>-1.7</v>
      </c>
      <c r="L53" s="35">
        <f t="shared" si="32"/>
        <v>0.67</v>
      </c>
      <c r="M53" s="35">
        <f t="shared" si="32"/>
        <v>0</v>
      </c>
      <c r="N53" s="35">
        <f t="shared" si="32"/>
        <v>-2.34</v>
      </c>
      <c r="O53" s="36">
        <f t="shared" si="32"/>
        <v>0</v>
      </c>
      <c r="P53" s="38">
        <f t="shared" si="31"/>
        <v>-1.7464285714285714</v>
      </c>
    </row>
    <row r="54" spans="1:16" x14ac:dyDescent="0.25">
      <c r="A54" s="14" t="s">
        <v>26</v>
      </c>
      <c r="B54" s="35">
        <f t="shared" ref="B54:O54" si="33">ROUND(100*(B18-B9)/B9,2)</f>
        <v>0</v>
      </c>
      <c r="C54" s="35">
        <f t="shared" si="33"/>
        <v>0</v>
      </c>
      <c r="D54" s="35">
        <f t="shared" si="33"/>
        <v>196.97</v>
      </c>
      <c r="E54" s="35">
        <f t="shared" si="33"/>
        <v>-7.14</v>
      </c>
      <c r="F54" s="35">
        <f t="shared" si="33"/>
        <v>-8.33</v>
      </c>
      <c r="G54" s="35">
        <f t="shared" si="33"/>
        <v>-25</v>
      </c>
      <c r="H54" s="35">
        <f t="shared" si="33"/>
        <v>-10.88</v>
      </c>
      <c r="I54" s="35">
        <f t="shared" si="33"/>
        <v>-11.11</v>
      </c>
      <c r="J54" s="35">
        <f t="shared" si="33"/>
        <v>-11.11</v>
      </c>
      <c r="K54" s="35">
        <f t="shared" si="33"/>
        <v>5</v>
      </c>
      <c r="L54" s="35">
        <f t="shared" si="33"/>
        <v>0</v>
      </c>
      <c r="M54" s="35">
        <f t="shared" si="33"/>
        <v>-9.68</v>
      </c>
      <c r="N54" s="35">
        <f t="shared" si="33"/>
        <v>-2.78</v>
      </c>
      <c r="O54" s="36">
        <f t="shared" si="33"/>
        <v>-33.33</v>
      </c>
      <c r="P54" s="39">
        <f t="shared" si="31"/>
        <v>5.900714285714284</v>
      </c>
    </row>
    <row r="55" spans="1:16" x14ac:dyDescent="0.25">
      <c r="A55" s="17" t="s">
        <v>15</v>
      </c>
      <c r="B55" s="35">
        <f t="shared" ref="B55:O55" si="34">ROUND(100*(B19-B10)/B10,2)</f>
        <v>4.03</v>
      </c>
      <c r="C55" s="35">
        <f t="shared" si="34"/>
        <v>0</v>
      </c>
      <c r="D55" s="35">
        <f t="shared" si="34"/>
        <v>-6.25</v>
      </c>
      <c r="E55" s="35">
        <f t="shared" si="34"/>
        <v>33.51</v>
      </c>
      <c r="F55" s="35">
        <f t="shared" si="34"/>
        <v>-12</v>
      </c>
      <c r="G55" s="35">
        <f t="shared" si="34"/>
        <v>0</v>
      </c>
      <c r="H55" s="35">
        <f t="shared" si="34"/>
        <v>-24.67</v>
      </c>
      <c r="I55" s="35">
        <f t="shared" si="34"/>
        <v>2</v>
      </c>
      <c r="J55" s="35">
        <f t="shared" si="34"/>
        <v>0</v>
      </c>
      <c r="K55" s="35">
        <f t="shared" si="34"/>
        <v>0</v>
      </c>
      <c r="L55" s="35">
        <f t="shared" si="34"/>
        <v>3.05</v>
      </c>
      <c r="M55" s="35">
        <f t="shared" si="34"/>
        <v>0</v>
      </c>
      <c r="N55" s="35">
        <f t="shared" si="34"/>
        <v>0</v>
      </c>
      <c r="O55" s="36">
        <f t="shared" si="34"/>
        <v>0</v>
      </c>
      <c r="P55" s="34">
        <f t="shared" si="31"/>
        <v>-2.3571428571428767E-2</v>
      </c>
    </row>
    <row r="56" spans="1:16" x14ac:dyDescent="0.25">
      <c r="A56" s="14" t="s">
        <v>39</v>
      </c>
      <c r="B56" s="35">
        <f t="shared" ref="B56:O56" si="35">ROUND(100*(B20-B11)/B11,2)</f>
        <v>-2</v>
      </c>
      <c r="C56" s="35">
        <f t="shared" si="35"/>
        <v>0</v>
      </c>
      <c r="D56" s="35">
        <f t="shared" si="35"/>
        <v>-2</v>
      </c>
      <c r="E56" s="35">
        <f t="shared" si="35"/>
        <v>-2</v>
      </c>
      <c r="F56" s="35">
        <f t="shared" si="35"/>
        <v>-1.88</v>
      </c>
      <c r="G56" s="35">
        <f t="shared" si="35"/>
        <v>-2</v>
      </c>
      <c r="H56" s="35">
        <f t="shared" si="35"/>
        <v>0</v>
      </c>
      <c r="I56" s="35">
        <f t="shared" si="35"/>
        <v>0</v>
      </c>
      <c r="J56" s="35">
        <f t="shared" si="35"/>
        <v>-2</v>
      </c>
      <c r="K56" s="35">
        <f t="shared" si="35"/>
        <v>-1.7</v>
      </c>
      <c r="L56" s="35">
        <f t="shared" si="35"/>
        <v>0.91</v>
      </c>
      <c r="M56" s="35">
        <f t="shared" si="35"/>
        <v>0</v>
      </c>
      <c r="N56" s="35">
        <f t="shared" si="35"/>
        <v>4.7</v>
      </c>
      <c r="O56" s="36">
        <f t="shared" si="35"/>
        <v>-1.93</v>
      </c>
      <c r="P56" s="34">
        <f t="shared" si="31"/>
        <v>-0.70714285714285707</v>
      </c>
    </row>
    <row r="57" spans="1:16" x14ac:dyDescent="0.25">
      <c r="A57" s="17" t="s">
        <v>17</v>
      </c>
      <c r="B57" s="35">
        <f t="shared" ref="B57:O57" si="36">ROUND(100*(B21-B12)/B12,2)</f>
        <v>3.16</v>
      </c>
      <c r="C57" s="35">
        <f t="shared" si="36"/>
        <v>0</v>
      </c>
      <c r="D57" s="35">
        <f t="shared" si="36"/>
        <v>10.48</v>
      </c>
      <c r="E57" s="35">
        <f t="shared" si="36"/>
        <v>21.62</v>
      </c>
      <c r="F57" s="35">
        <f t="shared" si="36"/>
        <v>-11.76</v>
      </c>
      <c r="G57" s="35">
        <f t="shared" si="36"/>
        <v>0</v>
      </c>
      <c r="H57" s="35">
        <f t="shared" si="36"/>
        <v>-8.7100000000000009</v>
      </c>
      <c r="I57" s="35">
        <f t="shared" si="36"/>
        <v>2</v>
      </c>
      <c r="J57" s="35">
        <f t="shared" si="36"/>
        <v>0</v>
      </c>
      <c r="K57" s="35">
        <f t="shared" si="36"/>
        <v>0</v>
      </c>
      <c r="L57" s="35">
        <f t="shared" si="36"/>
        <v>0</v>
      </c>
      <c r="M57" s="35">
        <f t="shared" si="36"/>
        <v>0</v>
      </c>
      <c r="N57" s="35">
        <f t="shared" si="36"/>
        <v>6.34</v>
      </c>
      <c r="O57" s="36">
        <f t="shared" si="36"/>
        <v>0</v>
      </c>
      <c r="P57" s="34">
        <f t="shared" si="31"/>
        <v>1.6521428571428576</v>
      </c>
    </row>
    <row r="58" spans="1:16" ht="15.75" thickBot="1" x14ac:dyDescent="0.3">
      <c r="A58" s="20" t="s">
        <v>40</v>
      </c>
      <c r="B58" s="43">
        <f t="shared" ref="B58:O58" si="37">ROUND(100*(B22-B13)/B13,2)</f>
        <v>-2</v>
      </c>
      <c r="C58" s="43">
        <f t="shared" si="37"/>
        <v>0</v>
      </c>
      <c r="D58" s="43">
        <f t="shared" si="37"/>
        <v>-2</v>
      </c>
      <c r="E58" s="43">
        <f t="shared" si="37"/>
        <v>-2</v>
      </c>
      <c r="F58" s="43">
        <f t="shared" si="37"/>
        <v>-2.0099999999999998</v>
      </c>
      <c r="G58" s="43">
        <f t="shared" si="37"/>
        <v>-2</v>
      </c>
      <c r="H58" s="43">
        <f t="shared" si="37"/>
        <v>0</v>
      </c>
      <c r="I58" s="43">
        <f t="shared" si="37"/>
        <v>0</v>
      </c>
      <c r="J58" s="43">
        <f t="shared" si="37"/>
        <v>-2</v>
      </c>
      <c r="K58" s="43">
        <f t="shared" si="37"/>
        <v>-1.7</v>
      </c>
      <c r="L58" s="43">
        <f t="shared" si="37"/>
        <v>0.67</v>
      </c>
      <c r="M58" s="43">
        <f t="shared" si="37"/>
        <v>0</v>
      </c>
      <c r="N58" s="43">
        <f t="shared" si="37"/>
        <v>3.85</v>
      </c>
      <c r="O58" s="44">
        <f t="shared" si="37"/>
        <v>0</v>
      </c>
      <c r="P58" s="40">
        <f t="shared" si="31"/>
        <v>-0.65642857142857136</v>
      </c>
    </row>
    <row r="59" spans="1:16" ht="19.5" thickBot="1" x14ac:dyDescent="0.3">
      <c r="A59" s="70" t="s">
        <v>35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2"/>
    </row>
    <row r="60" spans="1:16" x14ac:dyDescent="0.25">
      <c r="A60" s="10" t="s">
        <v>27</v>
      </c>
      <c r="B60" s="41">
        <f>ROUND(100*(B24-B15)/B15,2)</f>
        <v>5</v>
      </c>
      <c r="C60" s="41">
        <f t="shared" ref="C60:O60" si="38">ROUND(100*(C24-C15)/C15,2)</f>
        <v>-0.56000000000000005</v>
      </c>
      <c r="D60" s="41">
        <f t="shared" si="38"/>
        <v>5.41</v>
      </c>
      <c r="E60" s="41">
        <f t="shared" si="38"/>
        <v>-1.3</v>
      </c>
      <c r="F60" s="41">
        <f t="shared" si="38"/>
        <v>-0.11</v>
      </c>
      <c r="G60" s="41">
        <f t="shared" si="38"/>
        <v>-2.37</v>
      </c>
      <c r="H60" s="41">
        <f t="shared" si="38"/>
        <v>2.4500000000000002</v>
      </c>
      <c r="I60" s="41">
        <f t="shared" si="38"/>
        <v>6.06</v>
      </c>
      <c r="J60" s="41">
        <f t="shared" si="38"/>
        <v>6.27</v>
      </c>
      <c r="K60" s="41">
        <f t="shared" si="38"/>
        <v>5</v>
      </c>
      <c r="L60" s="41">
        <f t="shared" si="38"/>
        <v>14.11</v>
      </c>
      <c r="M60" s="41">
        <f t="shared" si="38"/>
        <v>9.9</v>
      </c>
      <c r="N60" s="41">
        <f t="shared" si="38"/>
        <v>5</v>
      </c>
      <c r="O60" s="42">
        <f t="shared" si="38"/>
        <v>6.42</v>
      </c>
      <c r="P60" s="37">
        <f t="shared" ref="P60:P67" si="39">AVERAGE(B60:O60)</f>
        <v>4.3771428571428563</v>
      </c>
    </row>
    <row r="61" spans="1:16" x14ac:dyDescent="0.25">
      <c r="A61" s="14" t="s">
        <v>24</v>
      </c>
      <c r="B61" s="35">
        <f t="shared" ref="B61:O61" si="40">ROUND(100*(B25-B16)/B16,2)</f>
        <v>5</v>
      </c>
      <c r="C61" s="35">
        <f t="shared" si="40"/>
        <v>5</v>
      </c>
      <c r="D61" s="35">
        <f t="shared" si="40"/>
        <v>5.46</v>
      </c>
      <c r="E61" s="35">
        <f t="shared" si="40"/>
        <v>4.63</v>
      </c>
      <c r="F61" s="35">
        <f t="shared" si="40"/>
        <v>5.05</v>
      </c>
      <c r="G61" s="35">
        <f t="shared" si="40"/>
        <v>5.0199999999999996</v>
      </c>
      <c r="H61" s="35">
        <f t="shared" si="40"/>
        <v>-2.0099999999999998</v>
      </c>
      <c r="I61" s="35">
        <f t="shared" si="40"/>
        <v>6.06</v>
      </c>
      <c r="J61" s="35">
        <f t="shared" si="40"/>
        <v>6.13</v>
      </c>
      <c r="K61" s="35">
        <f t="shared" si="40"/>
        <v>5</v>
      </c>
      <c r="L61" s="35">
        <f t="shared" si="40"/>
        <v>15.46</v>
      </c>
      <c r="M61" s="35">
        <f t="shared" si="40"/>
        <v>10.65</v>
      </c>
      <c r="N61" s="35">
        <f t="shared" si="40"/>
        <v>5</v>
      </c>
      <c r="O61" s="36">
        <f t="shared" si="40"/>
        <v>7.09</v>
      </c>
      <c r="P61" s="38">
        <f t="shared" si="39"/>
        <v>5.967142857142858</v>
      </c>
    </row>
    <row r="62" spans="1:16" x14ac:dyDescent="0.25">
      <c r="A62" s="14" t="s">
        <v>25</v>
      </c>
      <c r="B62" s="35">
        <f t="shared" ref="B62:O62" si="41">ROUND(100*(B26-B17)/B17,2)</f>
        <v>5</v>
      </c>
      <c r="C62" s="35">
        <f t="shared" si="41"/>
        <v>-30</v>
      </c>
      <c r="D62" s="35">
        <f t="shared" si="41"/>
        <v>5.1100000000000003</v>
      </c>
      <c r="E62" s="35">
        <f t="shared" si="41"/>
        <v>-28.82</v>
      </c>
      <c r="F62" s="35">
        <f t="shared" si="41"/>
        <v>-29.91</v>
      </c>
      <c r="G62" s="35">
        <f t="shared" si="41"/>
        <v>-29.98</v>
      </c>
      <c r="H62" s="35">
        <f t="shared" si="41"/>
        <v>19.579999999999998</v>
      </c>
      <c r="I62" s="35">
        <f t="shared" si="41"/>
        <v>6.06</v>
      </c>
      <c r="J62" s="35">
        <f t="shared" si="41"/>
        <v>7.01</v>
      </c>
      <c r="K62" s="35">
        <f t="shared" si="41"/>
        <v>5</v>
      </c>
      <c r="L62" s="35">
        <f t="shared" si="41"/>
        <v>5.68</v>
      </c>
      <c r="M62" s="35">
        <f t="shared" si="41"/>
        <v>3</v>
      </c>
      <c r="N62" s="35">
        <f t="shared" si="41"/>
        <v>5</v>
      </c>
      <c r="O62" s="36">
        <f t="shared" si="41"/>
        <v>3.44</v>
      </c>
      <c r="P62" s="38">
        <f t="shared" si="39"/>
        <v>-3.8450000000000011</v>
      </c>
    </row>
    <row r="63" spans="1:16" x14ac:dyDescent="0.25">
      <c r="A63" s="14" t="s">
        <v>26</v>
      </c>
      <c r="B63" s="35">
        <f t="shared" ref="B63:O63" si="42">ROUND(100*(B27-B18)/B18,2)</f>
        <v>-34.29</v>
      </c>
      <c r="C63" s="35">
        <f t="shared" si="42"/>
        <v>-33.6</v>
      </c>
      <c r="D63" s="35">
        <f t="shared" si="42"/>
        <v>-32.65</v>
      </c>
      <c r="E63" s="35">
        <f t="shared" si="42"/>
        <v>-33.33</v>
      </c>
      <c r="F63" s="35">
        <f t="shared" si="42"/>
        <v>-36.36</v>
      </c>
      <c r="G63" s="35">
        <f t="shared" si="42"/>
        <v>-30</v>
      </c>
      <c r="H63" s="35">
        <f t="shared" si="42"/>
        <v>0</v>
      </c>
      <c r="I63" s="35">
        <f t="shared" si="42"/>
        <v>-0.63</v>
      </c>
      <c r="J63" s="35">
        <f t="shared" si="42"/>
        <v>0</v>
      </c>
      <c r="K63" s="35">
        <f t="shared" si="42"/>
        <v>0</v>
      </c>
      <c r="L63" s="35">
        <f t="shared" si="42"/>
        <v>0</v>
      </c>
      <c r="M63" s="35">
        <f t="shared" si="42"/>
        <v>0</v>
      </c>
      <c r="N63" s="35">
        <f t="shared" si="42"/>
        <v>0</v>
      </c>
      <c r="O63" s="36">
        <f t="shared" si="42"/>
        <v>0</v>
      </c>
      <c r="P63" s="39">
        <f t="shared" si="39"/>
        <v>-14.347142857142858</v>
      </c>
    </row>
    <row r="64" spans="1:16" x14ac:dyDescent="0.25">
      <c r="A64" s="17" t="s">
        <v>15</v>
      </c>
      <c r="B64" s="35">
        <f t="shared" ref="B64:O64" si="43">ROUND(100*(B28-B19)/B19,2)</f>
        <v>0</v>
      </c>
      <c r="C64" s="35">
        <f t="shared" si="43"/>
        <v>0</v>
      </c>
      <c r="D64" s="35">
        <f t="shared" si="43"/>
        <v>0</v>
      </c>
      <c r="E64" s="35">
        <f t="shared" si="43"/>
        <v>0</v>
      </c>
      <c r="F64" s="35">
        <f t="shared" si="43"/>
        <v>0</v>
      </c>
      <c r="G64" s="35">
        <f t="shared" si="43"/>
        <v>0</v>
      </c>
      <c r="H64" s="35">
        <f t="shared" si="43"/>
        <v>7.15</v>
      </c>
      <c r="I64" s="35">
        <f t="shared" si="43"/>
        <v>-1</v>
      </c>
      <c r="J64" s="35">
        <f t="shared" si="43"/>
        <v>0</v>
      </c>
      <c r="K64" s="35">
        <f t="shared" si="43"/>
        <v>0</v>
      </c>
      <c r="L64" s="35">
        <f t="shared" si="43"/>
        <v>-7.33</v>
      </c>
      <c r="M64" s="35">
        <f t="shared" si="43"/>
        <v>-5.0999999999999996</v>
      </c>
      <c r="N64" s="35">
        <f t="shared" si="43"/>
        <v>0</v>
      </c>
      <c r="O64" s="36">
        <f t="shared" si="43"/>
        <v>0</v>
      </c>
      <c r="P64" s="34">
        <f t="shared" si="39"/>
        <v>-0.44857142857142851</v>
      </c>
    </row>
    <row r="65" spans="1:16" x14ac:dyDescent="0.25">
      <c r="A65" s="14" t="s">
        <v>39</v>
      </c>
      <c r="B65" s="35">
        <f t="shared" ref="B65:O65" si="44">ROUND(100*(B29-B20)/B20,2)</f>
        <v>5</v>
      </c>
      <c r="C65" s="35">
        <f t="shared" si="44"/>
        <v>5</v>
      </c>
      <c r="D65" s="35">
        <f t="shared" si="44"/>
        <v>5.46</v>
      </c>
      <c r="E65" s="35">
        <f t="shared" si="44"/>
        <v>4.63</v>
      </c>
      <c r="F65" s="35">
        <f t="shared" si="44"/>
        <v>5.05</v>
      </c>
      <c r="G65" s="35">
        <f t="shared" si="44"/>
        <v>5.0199999999999996</v>
      </c>
      <c r="H65" s="35">
        <f t="shared" si="44"/>
        <v>5</v>
      </c>
      <c r="I65" s="35">
        <f t="shared" si="44"/>
        <v>5</v>
      </c>
      <c r="J65" s="35">
        <f t="shared" si="44"/>
        <v>6.13</v>
      </c>
      <c r="K65" s="35">
        <f t="shared" si="44"/>
        <v>5</v>
      </c>
      <c r="L65" s="35">
        <f t="shared" si="44"/>
        <v>7</v>
      </c>
      <c r="M65" s="35">
        <f t="shared" si="44"/>
        <v>5</v>
      </c>
      <c r="N65" s="35">
        <f t="shared" si="44"/>
        <v>5</v>
      </c>
      <c r="O65" s="36">
        <f t="shared" si="44"/>
        <v>7.09</v>
      </c>
      <c r="P65" s="34">
        <f t="shared" si="39"/>
        <v>5.3842857142857143</v>
      </c>
    </row>
    <row r="66" spans="1:16" x14ac:dyDescent="0.25">
      <c r="A66" s="17" t="s">
        <v>17</v>
      </c>
      <c r="B66" s="35">
        <f t="shared" ref="B66:O66" si="45">ROUND(100*(B30-B21)/B21,2)</f>
        <v>0</v>
      </c>
      <c r="C66" s="35">
        <f t="shared" si="45"/>
        <v>50</v>
      </c>
      <c r="D66" s="35">
        <f t="shared" si="45"/>
        <v>0</v>
      </c>
      <c r="E66" s="35">
        <f t="shared" si="45"/>
        <v>10</v>
      </c>
      <c r="F66" s="35">
        <f t="shared" si="45"/>
        <v>50</v>
      </c>
      <c r="G66" s="35">
        <f t="shared" si="45"/>
        <v>50</v>
      </c>
      <c r="H66" s="35">
        <f t="shared" si="45"/>
        <v>-12.19</v>
      </c>
      <c r="I66" s="35">
        <f t="shared" si="45"/>
        <v>-1</v>
      </c>
      <c r="J66" s="35">
        <f t="shared" si="45"/>
        <v>0</v>
      </c>
      <c r="K66" s="35">
        <f t="shared" si="45"/>
        <v>0</v>
      </c>
      <c r="L66" s="35">
        <f t="shared" si="45"/>
        <v>-0.97</v>
      </c>
      <c r="M66" s="35">
        <f t="shared" si="45"/>
        <v>0</v>
      </c>
      <c r="N66" s="35">
        <f t="shared" si="45"/>
        <v>0</v>
      </c>
      <c r="O66" s="36">
        <f t="shared" si="45"/>
        <v>0</v>
      </c>
      <c r="P66" s="34">
        <f t="shared" si="39"/>
        <v>10.417142857142858</v>
      </c>
    </row>
    <row r="67" spans="1:16" ht="15.75" thickBot="1" x14ac:dyDescent="0.3">
      <c r="A67" s="20" t="s">
        <v>40</v>
      </c>
      <c r="B67" s="43">
        <f t="shared" ref="B67:O67" si="46">ROUND(100*(B31-B22)/B22,2)</f>
        <v>5</v>
      </c>
      <c r="C67" s="43">
        <f t="shared" si="46"/>
        <v>5</v>
      </c>
      <c r="D67" s="43">
        <f t="shared" si="46"/>
        <v>5.1100000000000003</v>
      </c>
      <c r="E67" s="43">
        <f t="shared" si="46"/>
        <v>-21.7</v>
      </c>
      <c r="F67" s="43">
        <f t="shared" si="46"/>
        <v>5.14</v>
      </c>
      <c r="G67" s="43">
        <f t="shared" si="46"/>
        <v>5.03</v>
      </c>
      <c r="H67" s="43">
        <f t="shared" si="46"/>
        <v>5</v>
      </c>
      <c r="I67" s="43">
        <f t="shared" si="46"/>
        <v>5</v>
      </c>
      <c r="J67" s="43">
        <f t="shared" si="46"/>
        <v>7.01</v>
      </c>
      <c r="K67" s="43">
        <f t="shared" si="46"/>
        <v>5</v>
      </c>
      <c r="L67" s="43">
        <f t="shared" si="46"/>
        <v>4.66</v>
      </c>
      <c r="M67" s="43">
        <f t="shared" si="46"/>
        <v>3</v>
      </c>
      <c r="N67" s="43">
        <f t="shared" si="46"/>
        <v>5</v>
      </c>
      <c r="O67" s="44">
        <f t="shared" si="46"/>
        <v>3.44</v>
      </c>
      <c r="P67" s="40">
        <f t="shared" si="39"/>
        <v>2.9778571428571428</v>
      </c>
    </row>
  </sheetData>
  <mergeCells count="9">
    <mergeCell ref="A1:P1"/>
    <mergeCell ref="A59:P59"/>
    <mergeCell ref="A14:P14"/>
    <mergeCell ref="B2:O2"/>
    <mergeCell ref="A32:P32"/>
    <mergeCell ref="A50:P50"/>
    <mergeCell ref="A5:P5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16
&amp;A</oddHeader>
  </headerFooter>
  <ignoredErrors>
    <ignoredError sqref="B37:O39 B46:O4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</vt:lpstr>
      <vt:lpstr>Graf č. 1</vt:lpstr>
      <vt:lpstr>Tabulka č. 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2025-09-10T08:50:14Z</cp:lastPrinted>
  <dcterms:created xsi:type="dcterms:W3CDTF">2013-07-15T08:35:23Z</dcterms:created>
  <dcterms:modified xsi:type="dcterms:W3CDTF">2025-09-10T08:50:33Z</dcterms:modified>
</cp:coreProperties>
</file>