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77E64A83-210C-42AC-AD5B-161103F69C28}" xr6:coauthVersionLast="47" xr6:coauthVersionMax="47" xr10:uidLastSave="{00000000-0000-0000-0000-000000000000}"/>
  <bookViews>
    <workbookView xWindow="-120" yWindow="-120" windowWidth="15600" windowHeight="11160" tabRatio="940" xr2:uid="{00000000-000D-0000-FFFF-FFFF00000000}"/>
  </bookViews>
  <sheets>
    <sheet name="titul" sheetId="19" r:id="rId1"/>
    <sheet name="Graf č. 1" sheetId="7" r:id="rId2"/>
    <sheet name="Graf č. 2" sheetId="34" r:id="rId3"/>
    <sheet name="Graf č. 3" sheetId="35" r:id="rId4"/>
    <sheet name="Graf č. 4" sheetId="36" r:id="rId5"/>
    <sheet name="Graf č. 5" sheetId="37" r:id="rId6"/>
    <sheet name="Graf č. 6" sheetId="38" r:id="rId7"/>
    <sheet name="Graf č. 7" sheetId="39" r:id="rId8"/>
    <sheet name="Graf č. 8" sheetId="40" r:id="rId9"/>
    <sheet name="Graf č. 9" sheetId="33" r:id="rId10"/>
    <sheet name="Graf č. 10" sheetId="43" r:id="rId11"/>
    <sheet name="Tabulka č. 1" sheetId="41" r:id="rId12"/>
    <sheet name="Tabulka č. 2" sheetId="25" r:id="rId13"/>
    <sheet name="Tabulka č. 3" sheetId="26" r:id="rId14"/>
    <sheet name="Tabulka č. 4" sheetId="27" r:id="rId15"/>
    <sheet name="Tabulka č. 5" sheetId="28" r:id="rId16"/>
    <sheet name="Tabulka č. 6" sheetId="29" r:id="rId17"/>
    <sheet name="Tabulka č. 7" sheetId="30" r:id="rId18"/>
    <sheet name="Tabulka č. 8" sheetId="31" r:id="rId19"/>
    <sheet name="Tabulka č. 9" sheetId="32" r:id="rId20"/>
    <sheet name="Tabulka č. 10" sheetId="4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41" l="1"/>
  <c r="B47" i="41"/>
  <c r="B38" i="31"/>
  <c r="B47" i="31"/>
  <c r="B37" i="31"/>
  <c r="B39" i="31"/>
  <c r="B46" i="31"/>
  <c r="B48" i="31"/>
  <c r="B38" i="32"/>
  <c r="B38" i="42"/>
  <c r="B47" i="42"/>
  <c r="B39" i="42"/>
  <c r="B46" i="42"/>
  <c r="B48" i="30"/>
  <c r="B39" i="30"/>
  <c r="B38" i="41"/>
  <c r="B37" i="41"/>
  <c r="H67" i="27"/>
  <c r="H66" i="27"/>
  <c r="H65" i="27"/>
  <c r="H64" i="27"/>
  <c r="H63" i="27"/>
  <c r="F67" i="27"/>
  <c r="F66" i="27"/>
  <c r="F65" i="27"/>
  <c r="F64" i="27"/>
  <c r="F63" i="27"/>
  <c r="H26" i="27"/>
  <c r="H25" i="27"/>
  <c r="H49" i="27"/>
  <c r="H45" i="27"/>
  <c r="F49" i="27"/>
  <c r="F48" i="27"/>
  <c r="F47" i="27"/>
  <c r="F46" i="27"/>
  <c r="F45" i="27"/>
  <c r="A59" i="42"/>
  <c r="A59" i="32"/>
  <c r="A59" i="31"/>
  <c r="A59" i="30"/>
  <c r="A59" i="29"/>
  <c r="A59" i="28"/>
  <c r="A59" i="27"/>
  <c r="A59" i="26"/>
  <c r="A50" i="42"/>
  <c r="A50" i="32"/>
  <c r="A50" i="31"/>
  <c r="A50" i="30"/>
  <c r="A50" i="29"/>
  <c r="A50" i="28"/>
  <c r="A50" i="27"/>
  <c r="A50" i="26"/>
  <c r="A41" i="42"/>
  <c r="A41" i="32"/>
  <c r="A41" i="31"/>
  <c r="A41" i="30"/>
  <c r="A41" i="29"/>
  <c r="A41" i="28"/>
  <c r="A41" i="27"/>
  <c r="A41" i="26"/>
  <c r="A32" i="42"/>
  <c r="A32" i="32"/>
  <c r="A32" i="31"/>
  <c r="A32" i="30"/>
  <c r="A32" i="29"/>
  <c r="A32" i="28"/>
  <c r="A32" i="27"/>
  <c r="A32" i="26"/>
  <c r="A59" i="25"/>
  <c r="A50" i="25"/>
  <c r="A41" i="25"/>
  <c r="A32" i="25"/>
  <c r="A23" i="42"/>
  <c r="A23" i="32"/>
  <c r="A23" i="31"/>
  <c r="A23" i="30"/>
  <c r="A23" i="29"/>
  <c r="A23" i="28"/>
  <c r="A23" i="27"/>
  <c r="A23" i="26"/>
  <c r="A23" i="25"/>
  <c r="A14" i="42"/>
  <c r="A14" i="32"/>
  <c r="A14" i="31"/>
  <c r="A14" i="30"/>
  <c r="A14" i="29"/>
  <c r="A14" i="28"/>
  <c r="A14" i="27"/>
  <c r="A14" i="26"/>
  <c r="A14" i="25"/>
  <c r="A5" i="42"/>
  <c r="A5" i="32"/>
  <c r="A5" i="31"/>
  <c r="A5" i="30"/>
  <c r="A5" i="29"/>
  <c r="A5" i="28"/>
  <c r="A5" i="27"/>
  <c r="A5" i="26"/>
  <c r="A5" i="25"/>
  <c r="A1" i="25"/>
  <c r="A1" i="42"/>
  <c r="A1" i="32"/>
  <c r="A1" i="31"/>
  <c r="A1" i="30"/>
  <c r="A1" i="29"/>
  <c r="A1" i="28"/>
  <c r="A1" i="27"/>
  <c r="A1" i="26"/>
  <c r="B1" i="43"/>
  <c r="B1" i="33"/>
  <c r="B1" i="40"/>
  <c r="B1" i="39"/>
  <c r="B1" i="38"/>
  <c r="B1" i="37"/>
  <c r="B1" i="36"/>
  <c r="B1" i="35"/>
  <c r="B1" i="34"/>
  <c r="C26" i="27"/>
  <c r="D26" i="27"/>
  <c r="E26" i="27"/>
  <c r="F26" i="27"/>
  <c r="C25" i="27"/>
  <c r="D25" i="27"/>
  <c r="E25" i="27"/>
  <c r="F25" i="27"/>
  <c r="F24" i="27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C26" i="42"/>
  <c r="D26" i="42"/>
  <c r="E26" i="42"/>
  <c r="F26" i="42"/>
  <c r="G26" i="42"/>
  <c r="H26" i="42"/>
  <c r="I26" i="42"/>
  <c r="J26" i="42"/>
  <c r="K26" i="42"/>
  <c r="L26" i="42"/>
  <c r="M26" i="42"/>
  <c r="N26" i="42"/>
  <c r="O26" i="42"/>
  <c r="C25" i="32"/>
  <c r="D25" i="32"/>
  <c r="E25" i="32"/>
  <c r="F25" i="32"/>
  <c r="G25" i="32"/>
  <c r="H25" i="32"/>
  <c r="I25" i="32"/>
  <c r="J25" i="32"/>
  <c r="K25" i="32"/>
  <c r="L25" i="32"/>
  <c r="M25" i="32"/>
  <c r="N25" i="32"/>
  <c r="O25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C25" i="31"/>
  <c r="D25" i="31"/>
  <c r="E25" i="31"/>
  <c r="F25" i="31"/>
  <c r="G25" i="31"/>
  <c r="H25" i="31"/>
  <c r="I25" i="31"/>
  <c r="J25" i="31"/>
  <c r="K25" i="31"/>
  <c r="L25" i="31"/>
  <c r="M25" i="31"/>
  <c r="N25" i="31"/>
  <c r="O25" i="31"/>
  <c r="C26" i="31"/>
  <c r="D26" i="31"/>
  <c r="E26" i="31"/>
  <c r="F26" i="31"/>
  <c r="G26" i="31"/>
  <c r="H26" i="31"/>
  <c r="I26" i="31"/>
  <c r="J26" i="31"/>
  <c r="K26" i="31"/>
  <c r="L26" i="31"/>
  <c r="M26" i="31"/>
  <c r="N26" i="31"/>
  <c r="O26" i="31"/>
  <c r="C25" i="30"/>
  <c r="D25" i="30"/>
  <c r="E25" i="30"/>
  <c r="F25" i="30"/>
  <c r="G25" i="30"/>
  <c r="H25" i="30"/>
  <c r="I25" i="30"/>
  <c r="J25" i="30"/>
  <c r="K25" i="30"/>
  <c r="L25" i="30"/>
  <c r="M25" i="30"/>
  <c r="N25" i="30"/>
  <c r="O25" i="30"/>
  <c r="C26" i="30"/>
  <c r="D26" i="30"/>
  <c r="E26" i="30"/>
  <c r="F26" i="30"/>
  <c r="G26" i="30"/>
  <c r="H26" i="30"/>
  <c r="I26" i="30"/>
  <c r="J26" i="30"/>
  <c r="K26" i="30"/>
  <c r="L26" i="30"/>
  <c r="M26" i="30"/>
  <c r="N26" i="30"/>
  <c r="O26" i="30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C26" i="29"/>
  <c r="D26" i="29"/>
  <c r="E26" i="29"/>
  <c r="F26" i="29"/>
  <c r="G26" i="29"/>
  <c r="H26" i="29"/>
  <c r="I26" i="29"/>
  <c r="J26" i="29"/>
  <c r="K26" i="29"/>
  <c r="L26" i="29"/>
  <c r="M26" i="29"/>
  <c r="N26" i="29"/>
  <c r="O26" i="29"/>
  <c r="C25" i="28"/>
  <c r="D25" i="28"/>
  <c r="E25" i="28"/>
  <c r="F25" i="28"/>
  <c r="G25" i="28"/>
  <c r="H25" i="28"/>
  <c r="I25" i="28"/>
  <c r="J25" i="28"/>
  <c r="K25" i="28"/>
  <c r="L25" i="28"/>
  <c r="M25" i="28"/>
  <c r="N25" i="28"/>
  <c r="O25" i="28"/>
  <c r="C26" i="28"/>
  <c r="D26" i="28"/>
  <c r="E26" i="28"/>
  <c r="F26" i="28"/>
  <c r="G26" i="28"/>
  <c r="H26" i="28"/>
  <c r="I26" i="28"/>
  <c r="J26" i="28"/>
  <c r="K26" i="28"/>
  <c r="L26" i="28"/>
  <c r="M26" i="28"/>
  <c r="N26" i="28"/>
  <c r="O26" i="28"/>
  <c r="B26" i="42"/>
  <c r="B25" i="42"/>
  <c r="B24" i="42"/>
  <c r="B26" i="32"/>
  <c r="B25" i="32"/>
  <c r="B24" i="32"/>
  <c r="B26" i="31"/>
  <c r="B25" i="31"/>
  <c r="B24" i="31"/>
  <c r="B26" i="30"/>
  <c r="B25" i="30"/>
  <c r="B24" i="30"/>
  <c r="B26" i="29"/>
  <c r="B25" i="29"/>
  <c r="B24" i="29"/>
  <c r="B26" i="28"/>
  <c r="B25" i="28"/>
  <c r="B24" i="28"/>
  <c r="C24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G26" i="27"/>
  <c r="I26" i="27"/>
  <c r="J26" i="27"/>
  <c r="K26" i="27"/>
  <c r="L26" i="27"/>
  <c r="M26" i="27"/>
  <c r="N26" i="27"/>
  <c r="O26" i="27"/>
  <c r="G25" i="27"/>
  <c r="I25" i="27"/>
  <c r="J25" i="27"/>
  <c r="K25" i="27"/>
  <c r="L25" i="27"/>
  <c r="M25" i="27"/>
  <c r="N25" i="27"/>
  <c r="O25" i="27"/>
  <c r="B26" i="27"/>
  <c r="B25" i="27"/>
  <c r="C24" i="27"/>
  <c r="D24" i="27"/>
  <c r="E24" i="27"/>
  <c r="G24" i="27"/>
  <c r="H24" i="27"/>
  <c r="I24" i="27"/>
  <c r="J24" i="27"/>
  <c r="K24" i="27"/>
  <c r="L24" i="27"/>
  <c r="M24" i="27"/>
  <c r="N24" i="27"/>
  <c r="O24" i="27"/>
  <c r="B24" i="27"/>
  <c r="C26" i="26"/>
  <c r="D26" i="26"/>
  <c r="E26" i="26"/>
  <c r="F26" i="26"/>
  <c r="G26" i="26"/>
  <c r="H26" i="26"/>
  <c r="I26" i="26"/>
  <c r="J26" i="26"/>
  <c r="K26" i="26"/>
  <c r="L26" i="26"/>
  <c r="M26" i="26"/>
  <c r="N26" i="26"/>
  <c r="O26" i="26"/>
  <c r="C25" i="26"/>
  <c r="D25" i="26"/>
  <c r="E25" i="26"/>
  <c r="F25" i="26"/>
  <c r="G25" i="26"/>
  <c r="H25" i="26"/>
  <c r="I25" i="26"/>
  <c r="J25" i="26"/>
  <c r="K25" i="26"/>
  <c r="L25" i="26"/>
  <c r="M25" i="26"/>
  <c r="N25" i="26"/>
  <c r="O25" i="26"/>
  <c r="B26" i="26"/>
  <c r="B25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B24" i="26"/>
  <c r="C26" i="25"/>
  <c r="D26" i="25"/>
  <c r="E26" i="25"/>
  <c r="F26" i="25"/>
  <c r="G26" i="25"/>
  <c r="H26" i="25"/>
  <c r="I26" i="25"/>
  <c r="J26" i="25"/>
  <c r="K26" i="25"/>
  <c r="L26" i="25"/>
  <c r="M26" i="25"/>
  <c r="N26" i="25"/>
  <c r="O26" i="25"/>
  <c r="B26" i="25"/>
  <c r="C25" i="25"/>
  <c r="D25" i="25"/>
  <c r="E25" i="25"/>
  <c r="F25" i="25"/>
  <c r="G25" i="25"/>
  <c r="H25" i="25"/>
  <c r="I25" i="25"/>
  <c r="J25" i="25"/>
  <c r="K25" i="25"/>
  <c r="L25" i="25"/>
  <c r="M25" i="25"/>
  <c r="N25" i="25"/>
  <c r="O25" i="25"/>
  <c r="B25" i="25"/>
  <c r="C24" i="25"/>
  <c r="D24" i="25"/>
  <c r="E24" i="25"/>
  <c r="F24" i="25"/>
  <c r="G24" i="25"/>
  <c r="H24" i="25"/>
  <c r="I24" i="25"/>
  <c r="J24" i="25"/>
  <c r="K24" i="25"/>
  <c r="L24" i="25"/>
  <c r="M24" i="25"/>
  <c r="N24" i="25"/>
  <c r="O24" i="25"/>
  <c r="B24" i="25"/>
  <c r="C26" i="41"/>
  <c r="D26" i="41"/>
  <c r="E26" i="41"/>
  <c r="F26" i="41"/>
  <c r="G26" i="41"/>
  <c r="H26" i="41"/>
  <c r="I26" i="41"/>
  <c r="J26" i="41"/>
  <c r="K26" i="41"/>
  <c r="L26" i="41"/>
  <c r="M26" i="41"/>
  <c r="N26" i="41"/>
  <c r="O26" i="41"/>
  <c r="C25" i="41"/>
  <c r="D25" i="41"/>
  <c r="E25" i="41"/>
  <c r="F25" i="41"/>
  <c r="G25" i="41"/>
  <c r="H25" i="41"/>
  <c r="I25" i="41"/>
  <c r="J25" i="41"/>
  <c r="K25" i="41"/>
  <c r="L25" i="41"/>
  <c r="M25" i="41"/>
  <c r="N25" i="41"/>
  <c r="O25" i="41"/>
  <c r="C24" i="41"/>
  <c r="D24" i="41"/>
  <c r="E24" i="41"/>
  <c r="F24" i="41"/>
  <c r="G24" i="41"/>
  <c r="H24" i="41"/>
  <c r="I24" i="41"/>
  <c r="J24" i="41"/>
  <c r="K24" i="41"/>
  <c r="L24" i="41"/>
  <c r="M24" i="41"/>
  <c r="N24" i="41"/>
  <c r="O24" i="41"/>
  <c r="B24" i="41"/>
  <c r="B26" i="41"/>
  <c r="B25" i="41"/>
  <c r="O24" i="42" l="1"/>
  <c r="N24" i="42"/>
  <c r="M24" i="42"/>
  <c r="L24" i="42"/>
  <c r="K24" i="42"/>
  <c r="J24" i="42"/>
  <c r="I24" i="42"/>
  <c r="H24" i="42"/>
  <c r="G24" i="42"/>
  <c r="F24" i="42"/>
  <c r="E24" i="42"/>
  <c r="D24" i="42"/>
  <c r="C24" i="4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35" i="41" l="1"/>
  <c r="O67" i="42" l="1"/>
  <c r="N67" i="42"/>
  <c r="M67" i="42"/>
  <c r="L67" i="42"/>
  <c r="K67" i="42"/>
  <c r="J67" i="42"/>
  <c r="I67" i="42"/>
  <c r="H67" i="42"/>
  <c r="G67" i="42"/>
  <c r="F67" i="42"/>
  <c r="E67" i="42"/>
  <c r="D67" i="42"/>
  <c r="C67" i="42"/>
  <c r="B67" i="42"/>
  <c r="O66" i="42"/>
  <c r="N66" i="42"/>
  <c r="M66" i="42"/>
  <c r="L66" i="42"/>
  <c r="K66" i="42"/>
  <c r="J66" i="42"/>
  <c r="I66" i="42"/>
  <c r="H66" i="42"/>
  <c r="G66" i="42"/>
  <c r="F66" i="42"/>
  <c r="E66" i="42"/>
  <c r="D66" i="42"/>
  <c r="C66" i="42"/>
  <c r="B66" i="42"/>
  <c r="O65" i="42"/>
  <c r="N65" i="42"/>
  <c r="M65" i="42"/>
  <c r="L65" i="42"/>
  <c r="K65" i="42"/>
  <c r="J65" i="42"/>
  <c r="I65" i="42"/>
  <c r="H65" i="42"/>
  <c r="G65" i="42"/>
  <c r="F65" i="42"/>
  <c r="E65" i="42"/>
  <c r="D65" i="42"/>
  <c r="C65" i="42"/>
  <c r="B65" i="42"/>
  <c r="O64" i="42"/>
  <c r="N64" i="42"/>
  <c r="M64" i="42"/>
  <c r="L64" i="42"/>
  <c r="K64" i="42"/>
  <c r="J64" i="42"/>
  <c r="I64" i="42"/>
  <c r="H64" i="42"/>
  <c r="G64" i="42"/>
  <c r="F64" i="42"/>
  <c r="E64" i="42"/>
  <c r="D64" i="42"/>
  <c r="C64" i="42"/>
  <c r="B64" i="42"/>
  <c r="O63" i="42"/>
  <c r="N63" i="42"/>
  <c r="M63" i="42"/>
  <c r="K63" i="42"/>
  <c r="J63" i="42"/>
  <c r="I63" i="42"/>
  <c r="H63" i="42"/>
  <c r="G63" i="42"/>
  <c r="F63" i="42"/>
  <c r="E63" i="42"/>
  <c r="D63" i="42"/>
  <c r="C63" i="42"/>
  <c r="B63" i="42"/>
  <c r="O62" i="42"/>
  <c r="N62" i="42"/>
  <c r="M62" i="42"/>
  <c r="L62" i="42"/>
  <c r="K62" i="42"/>
  <c r="J62" i="42"/>
  <c r="I62" i="42"/>
  <c r="H62" i="42"/>
  <c r="G62" i="42"/>
  <c r="F62" i="42"/>
  <c r="E62" i="42"/>
  <c r="D62" i="42"/>
  <c r="C62" i="42"/>
  <c r="B62" i="42"/>
  <c r="O61" i="42"/>
  <c r="N61" i="42"/>
  <c r="M61" i="42"/>
  <c r="L61" i="42"/>
  <c r="K61" i="42"/>
  <c r="J61" i="42"/>
  <c r="I61" i="42"/>
  <c r="H61" i="42"/>
  <c r="G61" i="42"/>
  <c r="F61" i="42"/>
  <c r="E61" i="42"/>
  <c r="D61" i="42"/>
  <c r="C61" i="42"/>
  <c r="B61" i="42"/>
  <c r="O60" i="42"/>
  <c r="N60" i="42"/>
  <c r="M60" i="42"/>
  <c r="L60" i="42"/>
  <c r="K60" i="42"/>
  <c r="J60" i="42"/>
  <c r="I60" i="42"/>
  <c r="H60" i="42"/>
  <c r="G60" i="42"/>
  <c r="F60" i="42"/>
  <c r="E60" i="42"/>
  <c r="D60" i="42"/>
  <c r="C60" i="42"/>
  <c r="B60" i="42"/>
  <c r="O58" i="42"/>
  <c r="N58" i="42"/>
  <c r="M58" i="42"/>
  <c r="L58" i="42"/>
  <c r="K58" i="42"/>
  <c r="J58" i="42"/>
  <c r="I58" i="42"/>
  <c r="H58" i="42"/>
  <c r="G58" i="42"/>
  <c r="F58" i="42"/>
  <c r="E58" i="42"/>
  <c r="D58" i="42"/>
  <c r="B58" i="42"/>
  <c r="O57" i="42"/>
  <c r="N57" i="42"/>
  <c r="M57" i="42"/>
  <c r="L57" i="42"/>
  <c r="K57" i="42"/>
  <c r="J57" i="42"/>
  <c r="I57" i="42"/>
  <c r="H57" i="42"/>
  <c r="G57" i="42"/>
  <c r="F57" i="42"/>
  <c r="E57" i="42"/>
  <c r="D57" i="42"/>
  <c r="B57" i="42"/>
  <c r="O56" i="42"/>
  <c r="N56" i="42"/>
  <c r="M56" i="42"/>
  <c r="L56" i="42"/>
  <c r="K56" i="42"/>
  <c r="J56" i="42"/>
  <c r="I56" i="42"/>
  <c r="H56" i="42"/>
  <c r="G56" i="42"/>
  <c r="F56" i="42"/>
  <c r="E56" i="42"/>
  <c r="D56" i="42"/>
  <c r="C56" i="42"/>
  <c r="B56" i="42"/>
  <c r="O55" i="42"/>
  <c r="N55" i="42"/>
  <c r="M55" i="42"/>
  <c r="L55" i="42"/>
  <c r="K55" i="42"/>
  <c r="J55" i="42"/>
  <c r="I55" i="42"/>
  <c r="H55" i="42"/>
  <c r="G55" i="42"/>
  <c r="F55" i="42"/>
  <c r="E55" i="42"/>
  <c r="D55" i="42"/>
  <c r="C55" i="42"/>
  <c r="B55" i="42"/>
  <c r="O54" i="42"/>
  <c r="N54" i="42"/>
  <c r="M54" i="42"/>
  <c r="K54" i="42"/>
  <c r="J54" i="42"/>
  <c r="I54" i="42"/>
  <c r="H54" i="42"/>
  <c r="G54" i="42"/>
  <c r="F54" i="42"/>
  <c r="E54" i="42"/>
  <c r="D54" i="42"/>
  <c r="C54" i="42"/>
  <c r="B54" i="42"/>
  <c r="O53" i="42"/>
  <c r="N53" i="42"/>
  <c r="M53" i="42"/>
  <c r="L53" i="42"/>
  <c r="K53" i="42"/>
  <c r="J53" i="42"/>
  <c r="I53" i="42"/>
  <c r="H53" i="42"/>
  <c r="G53" i="42"/>
  <c r="F53" i="42"/>
  <c r="E53" i="42"/>
  <c r="D53" i="42"/>
  <c r="B53" i="42"/>
  <c r="O52" i="42"/>
  <c r="N52" i="42"/>
  <c r="M52" i="42"/>
  <c r="L52" i="42"/>
  <c r="K52" i="42"/>
  <c r="J52" i="42"/>
  <c r="I52" i="42"/>
  <c r="H52" i="42"/>
  <c r="G52" i="42"/>
  <c r="F52" i="42"/>
  <c r="E52" i="42"/>
  <c r="D52" i="42"/>
  <c r="C52" i="42"/>
  <c r="B52" i="42"/>
  <c r="O51" i="42"/>
  <c r="N51" i="42"/>
  <c r="M51" i="42"/>
  <c r="L51" i="42"/>
  <c r="K51" i="42"/>
  <c r="J51" i="42"/>
  <c r="I51" i="42"/>
  <c r="H51" i="42"/>
  <c r="G51" i="42"/>
  <c r="F51" i="42"/>
  <c r="E51" i="42"/>
  <c r="D51" i="42"/>
  <c r="C51" i="42"/>
  <c r="B51" i="42"/>
  <c r="O49" i="42"/>
  <c r="N49" i="42"/>
  <c r="M49" i="42"/>
  <c r="L49" i="42"/>
  <c r="K49" i="42"/>
  <c r="J49" i="42"/>
  <c r="I49" i="42"/>
  <c r="H49" i="42"/>
  <c r="G49" i="42"/>
  <c r="F49" i="42"/>
  <c r="E49" i="42"/>
  <c r="D49" i="42"/>
  <c r="C49" i="42"/>
  <c r="B49" i="42"/>
  <c r="O48" i="42"/>
  <c r="N48" i="42"/>
  <c r="M48" i="42"/>
  <c r="L48" i="42"/>
  <c r="K48" i="42"/>
  <c r="J48" i="42"/>
  <c r="I48" i="42"/>
  <c r="H48" i="42"/>
  <c r="G48" i="42"/>
  <c r="F48" i="42"/>
  <c r="E48" i="42"/>
  <c r="D48" i="42"/>
  <c r="C48" i="42"/>
  <c r="B48" i="42"/>
  <c r="O47" i="42"/>
  <c r="N47" i="42"/>
  <c r="M47" i="42"/>
  <c r="L47" i="42"/>
  <c r="K47" i="42"/>
  <c r="J47" i="42"/>
  <c r="I47" i="42"/>
  <c r="H47" i="42"/>
  <c r="G47" i="42"/>
  <c r="F47" i="42"/>
  <c r="E47" i="42"/>
  <c r="D47" i="42"/>
  <c r="C47" i="42"/>
  <c r="O46" i="42"/>
  <c r="N46" i="42"/>
  <c r="M46" i="42"/>
  <c r="L46" i="42"/>
  <c r="K46" i="42"/>
  <c r="J46" i="42"/>
  <c r="I46" i="42"/>
  <c r="H46" i="42"/>
  <c r="G46" i="42"/>
  <c r="F46" i="42"/>
  <c r="E46" i="42"/>
  <c r="D46" i="42"/>
  <c r="C46" i="42"/>
  <c r="O45" i="42"/>
  <c r="N45" i="42"/>
  <c r="M45" i="42"/>
  <c r="L45" i="42"/>
  <c r="K45" i="42"/>
  <c r="J45" i="42"/>
  <c r="I45" i="42"/>
  <c r="H45" i="42"/>
  <c r="G45" i="42"/>
  <c r="F45" i="42"/>
  <c r="E45" i="42"/>
  <c r="D45" i="42"/>
  <c r="C45" i="42"/>
  <c r="B45" i="42"/>
  <c r="O44" i="42"/>
  <c r="N44" i="42"/>
  <c r="M44" i="42"/>
  <c r="L44" i="42"/>
  <c r="K44" i="42"/>
  <c r="J44" i="42"/>
  <c r="I44" i="42"/>
  <c r="H44" i="42"/>
  <c r="G44" i="42"/>
  <c r="F44" i="42"/>
  <c r="E44" i="42"/>
  <c r="D44" i="42"/>
  <c r="C44" i="42"/>
  <c r="B44" i="42"/>
  <c r="O43" i="42"/>
  <c r="N43" i="42"/>
  <c r="M43" i="42"/>
  <c r="L43" i="42"/>
  <c r="K43" i="42"/>
  <c r="J43" i="42"/>
  <c r="I43" i="42"/>
  <c r="H43" i="42"/>
  <c r="G43" i="42"/>
  <c r="F43" i="42"/>
  <c r="E43" i="42"/>
  <c r="D43" i="42"/>
  <c r="C43" i="42"/>
  <c r="B43" i="42"/>
  <c r="O42" i="42"/>
  <c r="N42" i="42"/>
  <c r="M42" i="42"/>
  <c r="L42" i="42"/>
  <c r="K42" i="42"/>
  <c r="J42" i="42"/>
  <c r="I42" i="42"/>
  <c r="H42" i="42"/>
  <c r="G42" i="42"/>
  <c r="F42" i="42"/>
  <c r="E42" i="42"/>
  <c r="D42" i="42"/>
  <c r="C42" i="42"/>
  <c r="B42" i="42"/>
  <c r="O40" i="42"/>
  <c r="N40" i="42"/>
  <c r="M40" i="42"/>
  <c r="L40" i="42"/>
  <c r="K40" i="42"/>
  <c r="J40" i="42"/>
  <c r="I40" i="42"/>
  <c r="H40" i="42"/>
  <c r="G40" i="42"/>
  <c r="F40" i="42"/>
  <c r="E40" i="42"/>
  <c r="D40" i="42"/>
  <c r="B40" i="42"/>
  <c r="P40" i="42" s="1"/>
  <c r="O39" i="42"/>
  <c r="N39" i="42"/>
  <c r="M39" i="42"/>
  <c r="L39" i="42"/>
  <c r="K39" i="42"/>
  <c r="J39" i="42"/>
  <c r="I39" i="42"/>
  <c r="H39" i="42"/>
  <c r="G39" i="42"/>
  <c r="F39" i="42"/>
  <c r="E39" i="42"/>
  <c r="D39" i="42"/>
  <c r="P39" i="42"/>
  <c r="O38" i="42"/>
  <c r="N38" i="42"/>
  <c r="M38" i="42"/>
  <c r="L38" i="42"/>
  <c r="K38" i="42"/>
  <c r="J38" i="42"/>
  <c r="I38" i="42"/>
  <c r="H38" i="42"/>
  <c r="G38" i="42"/>
  <c r="F38" i="42"/>
  <c r="E38" i="42"/>
  <c r="D38" i="42"/>
  <c r="C38" i="42"/>
  <c r="O37" i="42"/>
  <c r="N37" i="42"/>
  <c r="M37" i="42"/>
  <c r="L37" i="42"/>
  <c r="K37" i="42"/>
  <c r="J37" i="42"/>
  <c r="I37" i="42"/>
  <c r="H37" i="42"/>
  <c r="G37" i="42"/>
  <c r="F37" i="42"/>
  <c r="E37" i="42"/>
  <c r="D37" i="42"/>
  <c r="C37" i="42"/>
  <c r="B37" i="42"/>
  <c r="O36" i="42"/>
  <c r="N36" i="42"/>
  <c r="M36" i="42"/>
  <c r="L36" i="42"/>
  <c r="K36" i="42"/>
  <c r="J36" i="42"/>
  <c r="I36" i="42"/>
  <c r="H36" i="42"/>
  <c r="G36" i="42"/>
  <c r="F36" i="42"/>
  <c r="E36" i="42"/>
  <c r="D36" i="42"/>
  <c r="C36" i="42"/>
  <c r="B36" i="42"/>
  <c r="O35" i="42"/>
  <c r="N35" i="42"/>
  <c r="M35" i="42"/>
  <c r="L35" i="42"/>
  <c r="K35" i="42"/>
  <c r="J35" i="42"/>
  <c r="I35" i="42"/>
  <c r="H35" i="42"/>
  <c r="G35" i="42"/>
  <c r="F35" i="42"/>
  <c r="E35" i="42"/>
  <c r="D35" i="42"/>
  <c r="B35" i="42"/>
  <c r="P35" i="42" s="1"/>
  <c r="O34" i="42"/>
  <c r="N34" i="42"/>
  <c r="M34" i="42"/>
  <c r="L34" i="42"/>
  <c r="K34" i="42"/>
  <c r="J34" i="42"/>
  <c r="I34" i="42"/>
  <c r="H34" i="42"/>
  <c r="G34" i="42"/>
  <c r="F34" i="42"/>
  <c r="E34" i="42"/>
  <c r="D34" i="42"/>
  <c r="C34" i="42"/>
  <c r="B34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B33" i="42"/>
  <c r="P31" i="42"/>
  <c r="P30" i="42"/>
  <c r="P29" i="42"/>
  <c r="P28" i="42"/>
  <c r="P27" i="42"/>
  <c r="P26" i="42"/>
  <c r="P25" i="42"/>
  <c r="P24" i="42"/>
  <c r="P22" i="42"/>
  <c r="P21" i="42"/>
  <c r="P20" i="42"/>
  <c r="P19" i="42"/>
  <c r="P18" i="42"/>
  <c r="P17" i="42"/>
  <c r="P16" i="42"/>
  <c r="P15" i="42"/>
  <c r="P13" i="42"/>
  <c r="P12" i="42"/>
  <c r="P11" i="42"/>
  <c r="P10" i="42"/>
  <c r="P9" i="42"/>
  <c r="P8" i="42"/>
  <c r="P7" i="42"/>
  <c r="P6" i="42"/>
  <c r="P66" i="42" l="1"/>
  <c r="P36" i="42"/>
  <c r="P49" i="42"/>
  <c r="P37" i="42"/>
  <c r="P46" i="42"/>
  <c r="P65" i="42"/>
  <c r="P55" i="42"/>
  <c r="P38" i="42"/>
  <c r="P52" i="42"/>
  <c r="P61" i="42"/>
  <c r="P34" i="42"/>
  <c r="P43" i="42"/>
  <c r="P47" i="42"/>
  <c r="P56" i="42"/>
  <c r="P44" i="42"/>
  <c r="P45" i="42"/>
  <c r="P53" i="42"/>
  <c r="P57" i="42"/>
  <c r="P62" i="42"/>
  <c r="P67" i="42"/>
  <c r="P33" i="42"/>
  <c r="P42" i="42"/>
  <c r="P51" i="42"/>
  <c r="P60" i="42"/>
  <c r="P64" i="42"/>
  <c r="P54" i="42"/>
  <c r="P48" i="42"/>
  <c r="P58" i="42"/>
  <c r="P63" i="42"/>
  <c r="P6" i="41"/>
  <c r="O67" i="26" l="1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O63" i="26"/>
  <c r="N63" i="26"/>
  <c r="M63" i="26"/>
  <c r="K63" i="26"/>
  <c r="J63" i="26"/>
  <c r="I63" i="26"/>
  <c r="H63" i="26"/>
  <c r="G63" i="26"/>
  <c r="F63" i="26"/>
  <c r="E63" i="26"/>
  <c r="D63" i="26"/>
  <c r="C63" i="26"/>
  <c r="B63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B58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B57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O54" i="26"/>
  <c r="N54" i="26"/>
  <c r="M54" i="26"/>
  <c r="K54" i="26"/>
  <c r="J54" i="26"/>
  <c r="I54" i="26"/>
  <c r="H54" i="26"/>
  <c r="G54" i="26"/>
  <c r="F54" i="26"/>
  <c r="E54" i="26"/>
  <c r="D54" i="26"/>
  <c r="C54" i="26"/>
  <c r="B54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B53" i="26"/>
  <c r="P53" i="26" s="1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B40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B39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B35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P31" i="26"/>
  <c r="P30" i="26"/>
  <c r="P29" i="26"/>
  <c r="P28" i="26"/>
  <c r="P27" i="26"/>
  <c r="P26" i="26"/>
  <c r="P25" i="26"/>
  <c r="P24" i="26"/>
  <c r="P22" i="26"/>
  <c r="P21" i="26"/>
  <c r="P20" i="26"/>
  <c r="P19" i="26"/>
  <c r="P18" i="26"/>
  <c r="P17" i="26"/>
  <c r="P16" i="26"/>
  <c r="P15" i="26"/>
  <c r="P13" i="26"/>
  <c r="P12" i="26"/>
  <c r="P11" i="26"/>
  <c r="P10" i="26"/>
  <c r="P9" i="26"/>
  <c r="P8" i="26"/>
  <c r="P7" i="26"/>
  <c r="P6" i="26"/>
  <c r="O67" i="27"/>
  <c r="N67" i="27"/>
  <c r="M67" i="27"/>
  <c r="L67" i="27"/>
  <c r="K67" i="27"/>
  <c r="J67" i="27"/>
  <c r="I67" i="27"/>
  <c r="G67" i="27"/>
  <c r="E67" i="27"/>
  <c r="D67" i="27"/>
  <c r="C67" i="27"/>
  <c r="B67" i="27"/>
  <c r="O66" i="27"/>
  <c r="N66" i="27"/>
  <c r="M66" i="27"/>
  <c r="L66" i="27"/>
  <c r="K66" i="27"/>
  <c r="J66" i="27"/>
  <c r="I66" i="27"/>
  <c r="G66" i="27"/>
  <c r="E66" i="27"/>
  <c r="D66" i="27"/>
  <c r="C66" i="27"/>
  <c r="B66" i="27"/>
  <c r="O65" i="27"/>
  <c r="N65" i="27"/>
  <c r="M65" i="27"/>
  <c r="L65" i="27"/>
  <c r="K65" i="27"/>
  <c r="J65" i="27"/>
  <c r="I65" i="27"/>
  <c r="G65" i="27"/>
  <c r="E65" i="27"/>
  <c r="D65" i="27"/>
  <c r="C65" i="27"/>
  <c r="B65" i="27"/>
  <c r="O64" i="27"/>
  <c r="N64" i="27"/>
  <c r="M64" i="27"/>
  <c r="L64" i="27"/>
  <c r="K64" i="27"/>
  <c r="J64" i="27"/>
  <c r="I64" i="27"/>
  <c r="G64" i="27"/>
  <c r="E64" i="27"/>
  <c r="D64" i="27"/>
  <c r="C64" i="27"/>
  <c r="B64" i="27"/>
  <c r="O63" i="27"/>
  <c r="N63" i="27"/>
  <c r="M63" i="27"/>
  <c r="K63" i="27"/>
  <c r="J63" i="27"/>
  <c r="I63" i="27"/>
  <c r="G63" i="27"/>
  <c r="E63" i="27"/>
  <c r="D63" i="27"/>
  <c r="C63" i="27"/>
  <c r="B63" i="27"/>
  <c r="O62" i="27"/>
  <c r="N62" i="27"/>
  <c r="M62" i="27"/>
  <c r="L62" i="27"/>
  <c r="K62" i="27"/>
  <c r="J62" i="27"/>
  <c r="I62" i="27"/>
  <c r="H62" i="27"/>
  <c r="G62" i="27"/>
  <c r="F62" i="27"/>
  <c r="E62" i="27"/>
  <c r="D62" i="27"/>
  <c r="C62" i="27"/>
  <c r="B62" i="27"/>
  <c r="O61" i="27"/>
  <c r="N61" i="27"/>
  <c r="M61" i="27"/>
  <c r="L61" i="27"/>
  <c r="K61" i="27"/>
  <c r="J61" i="27"/>
  <c r="I61" i="27"/>
  <c r="H61" i="27"/>
  <c r="G61" i="27"/>
  <c r="F61" i="27"/>
  <c r="E61" i="27"/>
  <c r="D61" i="27"/>
  <c r="C61" i="27"/>
  <c r="B61" i="27"/>
  <c r="O60" i="27"/>
  <c r="N60" i="27"/>
  <c r="M60" i="27"/>
  <c r="L60" i="27"/>
  <c r="K60" i="27"/>
  <c r="J60" i="27"/>
  <c r="I60" i="27"/>
  <c r="H60" i="27"/>
  <c r="G60" i="27"/>
  <c r="F60" i="27"/>
  <c r="E60" i="27"/>
  <c r="D60" i="27"/>
  <c r="C60" i="27"/>
  <c r="B60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B58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B57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B55" i="27"/>
  <c r="O54" i="27"/>
  <c r="N54" i="27"/>
  <c r="M54" i="27"/>
  <c r="K54" i="27"/>
  <c r="J54" i="27"/>
  <c r="I54" i="27"/>
  <c r="H54" i="27"/>
  <c r="G54" i="27"/>
  <c r="F54" i="27"/>
  <c r="E54" i="27"/>
  <c r="D54" i="27"/>
  <c r="C54" i="27"/>
  <c r="B54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B53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B51" i="27"/>
  <c r="O49" i="27"/>
  <c r="N49" i="27"/>
  <c r="M49" i="27"/>
  <c r="L49" i="27"/>
  <c r="K49" i="27"/>
  <c r="J49" i="27"/>
  <c r="I49" i="27"/>
  <c r="G49" i="27"/>
  <c r="E49" i="27"/>
  <c r="D49" i="27"/>
  <c r="C49" i="27"/>
  <c r="B49" i="27"/>
  <c r="O48" i="27"/>
  <c r="N48" i="27"/>
  <c r="M48" i="27"/>
  <c r="L48" i="27"/>
  <c r="K48" i="27"/>
  <c r="J48" i="27"/>
  <c r="I48" i="27"/>
  <c r="H48" i="27"/>
  <c r="G48" i="27"/>
  <c r="E48" i="27"/>
  <c r="D48" i="27"/>
  <c r="C48" i="27"/>
  <c r="B48" i="27"/>
  <c r="O47" i="27"/>
  <c r="N47" i="27"/>
  <c r="M47" i="27"/>
  <c r="L47" i="27"/>
  <c r="K47" i="27"/>
  <c r="J47" i="27"/>
  <c r="I47" i="27"/>
  <c r="H47" i="27"/>
  <c r="G47" i="27"/>
  <c r="E47" i="27"/>
  <c r="D47" i="27"/>
  <c r="C47" i="27"/>
  <c r="B47" i="27"/>
  <c r="O46" i="27"/>
  <c r="N46" i="27"/>
  <c r="M46" i="27"/>
  <c r="L46" i="27"/>
  <c r="K46" i="27"/>
  <c r="J46" i="27"/>
  <c r="I46" i="27"/>
  <c r="H46" i="27"/>
  <c r="G46" i="27"/>
  <c r="E46" i="27"/>
  <c r="D46" i="27"/>
  <c r="C46" i="27"/>
  <c r="B46" i="27"/>
  <c r="O45" i="27"/>
  <c r="N45" i="27"/>
  <c r="M45" i="27"/>
  <c r="L45" i="27"/>
  <c r="K45" i="27"/>
  <c r="J45" i="27"/>
  <c r="I45" i="27"/>
  <c r="G45" i="27"/>
  <c r="E45" i="27"/>
  <c r="D45" i="27"/>
  <c r="C45" i="27"/>
  <c r="B45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B44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B43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B42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B40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B39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B38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B37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B36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B35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B34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C33" i="27"/>
  <c r="B33" i="27"/>
  <c r="P31" i="27"/>
  <c r="P30" i="27"/>
  <c r="P29" i="27"/>
  <c r="P28" i="27"/>
  <c r="P27" i="27"/>
  <c r="P26" i="27"/>
  <c r="P25" i="27"/>
  <c r="P24" i="27"/>
  <c r="P22" i="27"/>
  <c r="P21" i="27"/>
  <c r="P20" i="27"/>
  <c r="P19" i="27"/>
  <c r="P18" i="27"/>
  <c r="P17" i="27"/>
  <c r="P16" i="27"/>
  <c r="P15" i="27"/>
  <c r="P13" i="27"/>
  <c r="P12" i="27"/>
  <c r="P11" i="27"/>
  <c r="P10" i="27"/>
  <c r="P9" i="27"/>
  <c r="P8" i="27"/>
  <c r="P7" i="27"/>
  <c r="P6" i="27"/>
  <c r="O67" i="28"/>
  <c r="N67" i="28"/>
  <c r="M67" i="28"/>
  <c r="L67" i="28"/>
  <c r="K67" i="28"/>
  <c r="J67" i="28"/>
  <c r="I67" i="28"/>
  <c r="H67" i="28"/>
  <c r="G67" i="28"/>
  <c r="F67" i="28"/>
  <c r="E67" i="28"/>
  <c r="D67" i="28"/>
  <c r="C67" i="28"/>
  <c r="B67" i="28"/>
  <c r="O66" i="28"/>
  <c r="N66" i="28"/>
  <c r="M66" i="28"/>
  <c r="L66" i="28"/>
  <c r="K66" i="28"/>
  <c r="J66" i="28"/>
  <c r="I66" i="28"/>
  <c r="H66" i="28"/>
  <c r="G66" i="28"/>
  <c r="F66" i="28"/>
  <c r="E66" i="28"/>
  <c r="D66" i="28"/>
  <c r="C66" i="28"/>
  <c r="B66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C65" i="28"/>
  <c r="B65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C64" i="28"/>
  <c r="B64" i="28"/>
  <c r="O63" i="28"/>
  <c r="N63" i="28"/>
  <c r="M63" i="28"/>
  <c r="K63" i="28"/>
  <c r="J63" i="28"/>
  <c r="I63" i="28"/>
  <c r="H63" i="28"/>
  <c r="G63" i="28"/>
  <c r="F63" i="28"/>
  <c r="E63" i="28"/>
  <c r="D63" i="28"/>
  <c r="C63" i="28"/>
  <c r="B63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C62" i="28"/>
  <c r="B62" i="28"/>
  <c r="O61" i="28"/>
  <c r="N61" i="28"/>
  <c r="M61" i="28"/>
  <c r="L61" i="28"/>
  <c r="K61" i="28"/>
  <c r="J61" i="28"/>
  <c r="I61" i="28"/>
  <c r="H61" i="28"/>
  <c r="G61" i="28"/>
  <c r="F61" i="28"/>
  <c r="E61" i="28"/>
  <c r="D61" i="28"/>
  <c r="C61" i="28"/>
  <c r="B61" i="28"/>
  <c r="O60" i="28"/>
  <c r="N60" i="28"/>
  <c r="M60" i="28"/>
  <c r="L60" i="28"/>
  <c r="K60" i="28"/>
  <c r="J60" i="28"/>
  <c r="I60" i="28"/>
  <c r="H60" i="28"/>
  <c r="G60" i="28"/>
  <c r="F60" i="28"/>
  <c r="E60" i="28"/>
  <c r="D60" i="28"/>
  <c r="C60" i="28"/>
  <c r="B60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B58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B57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B56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B55" i="28"/>
  <c r="O54" i="28"/>
  <c r="N54" i="28"/>
  <c r="M54" i="28"/>
  <c r="K54" i="28"/>
  <c r="J54" i="28"/>
  <c r="I54" i="28"/>
  <c r="H54" i="28"/>
  <c r="G54" i="28"/>
  <c r="F54" i="28"/>
  <c r="E54" i="28"/>
  <c r="D54" i="28"/>
  <c r="C54" i="28"/>
  <c r="B54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B53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B52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B51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B49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B48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B47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B46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B45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B44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B43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B42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B40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B39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B38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B37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B36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B35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B34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B33" i="28"/>
  <c r="P31" i="28"/>
  <c r="P30" i="28"/>
  <c r="P29" i="28"/>
  <c r="P28" i="28"/>
  <c r="P27" i="28"/>
  <c r="P26" i="28"/>
  <c r="P25" i="28"/>
  <c r="P24" i="28"/>
  <c r="P22" i="28"/>
  <c r="P21" i="28"/>
  <c r="P20" i="28"/>
  <c r="P19" i="28"/>
  <c r="P18" i="28"/>
  <c r="P17" i="28"/>
  <c r="P16" i="28"/>
  <c r="P15" i="28"/>
  <c r="P13" i="28"/>
  <c r="P12" i="28"/>
  <c r="P11" i="28"/>
  <c r="P10" i="28"/>
  <c r="P9" i="28"/>
  <c r="P8" i="28"/>
  <c r="P7" i="28"/>
  <c r="P6" i="28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O63" i="29"/>
  <c r="N63" i="29"/>
  <c r="M63" i="29"/>
  <c r="K63" i="29"/>
  <c r="J63" i="29"/>
  <c r="I63" i="29"/>
  <c r="H63" i="29"/>
  <c r="G63" i="29"/>
  <c r="F63" i="29"/>
  <c r="E63" i="29"/>
  <c r="D63" i="29"/>
  <c r="C63" i="29"/>
  <c r="B63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B58" i="29"/>
  <c r="P58" i="29" s="1"/>
  <c r="O57" i="29"/>
  <c r="N57" i="29"/>
  <c r="M57" i="29"/>
  <c r="L57" i="29"/>
  <c r="K57" i="29"/>
  <c r="J57" i="29"/>
  <c r="I57" i="29"/>
  <c r="H57" i="29"/>
  <c r="G57" i="29"/>
  <c r="F57" i="29"/>
  <c r="E57" i="29"/>
  <c r="D57" i="29"/>
  <c r="B57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O54" i="29"/>
  <c r="N54" i="29"/>
  <c r="M54" i="29"/>
  <c r="K54" i="29"/>
  <c r="J54" i="29"/>
  <c r="I54" i="29"/>
  <c r="H54" i="29"/>
  <c r="G54" i="29"/>
  <c r="F54" i="29"/>
  <c r="E54" i="29"/>
  <c r="D54" i="29"/>
  <c r="C54" i="29"/>
  <c r="B54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B53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B40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B39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B35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P31" i="29"/>
  <c r="P30" i="29"/>
  <c r="P29" i="29"/>
  <c r="P28" i="29"/>
  <c r="P27" i="29"/>
  <c r="P26" i="29"/>
  <c r="P25" i="29"/>
  <c r="P24" i="29"/>
  <c r="P22" i="29"/>
  <c r="P21" i="29"/>
  <c r="P20" i="29"/>
  <c r="P19" i="29"/>
  <c r="P18" i="29"/>
  <c r="P17" i="29"/>
  <c r="P16" i="29"/>
  <c r="P15" i="29"/>
  <c r="P13" i="29"/>
  <c r="P12" i="29"/>
  <c r="P11" i="29"/>
  <c r="P10" i="29"/>
  <c r="P9" i="29"/>
  <c r="P8" i="29"/>
  <c r="P7" i="29"/>
  <c r="P6" i="29"/>
  <c r="O67" i="30"/>
  <c r="N67" i="30"/>
  <c r="M67" i="30"/>
  <c r="L67" i="30"/>
  <c r="K67" i="30"/>
  <c r="J67" i="30"/>
  <c r="I67" i="30"/>
  <c r="H67" i="30"/>
  <c r="G67" i="30"/>
  <c r="F67" i="30"/>
  <c r="E67" i="30"/>
  <c r="D67" i="30"/>
  <c r="C67" i="30"/>
  <c r="B67" i="30"/>
  <c r="O66" i="30"/>
  <c r="N66" i="30"/>
  <c r="M66" i="30"/>
  <c r="L66" i="30"/>
  <c r="K66" i="30"/>
  <c r="J66" i="30"/>
  <c r="I66" i="30"/>
  <c r="H66" i="30"/>
  <c r="G66" i="30"/>
  <c r="F66" i="30"/>
  <c r="E66" i="30"/>
  <c r="D66" i="30"/>
  <c r="C66" i="30"/>
  <c r="B66" i="30"/>
  <c r="O65" i="30"/>
  <c r="N65" i="30"/>
  <c r="M65" i="30"/>
  <c r="L65" i="30"/>
  <c r="K65" i="30"/>
  <c r="J65" i="30"/>
  <c r="I65" i="30"/>
  <c r="H65" i="30"/>
  <c r="G65" i="30"/>
  <c r="F65" i="30"/>
  <c r="E65" i="30"/>
  <c r="D65" i="30"/>
  <c r="C65" i="30"/>
  <c r="B65" i="30"/>
  <c r="O64" i="30"/>
  <c r="N64" i="30"/>
  <c r="M64" i="30"/>
  <c r="L64" i="30"/>
  <c r="K64" i="30"/>
  <c r="J64" i="30"/>
  <c r="I64" i="30"/>
  <c r="H64" i="30"/>
  <c r="G64" i="30"/>
  <c r="F64" i="30"/>
  <c r="E64" i="30"/>
  <c r="D64" i="30"/>
  <c r="C64" i="30"/>
  <c r="B64" i="30"/>
  <c r="O63" i="30"/>
  <c r="N63" i="30"/>
  <c r="M63" i="30"/>
  <c r="K63" i="30"/>
  <c r="J63" i="30"/>
  <c r="I63" i="30"/>
  <c r="H63" i="30"/>
  <c r="G63" i="30"/>
  <c r="F63" i="30"/>
  <c r="E63" i="30"/>
  <c r="D63" i="30"/>
  <c r="C63" i="30"/>
  <c r="B63" i="30"/>
  <c r="O62" i="30"/>
  <c r="N62" i="30"/>
  <c r="M62" i="30"/>
  <c r="L62" i="30"/>
  <c r="K62" i="30"/>
  <c r="J62" i="30"/>
  <c r="I62" i="30"/>
  <c r="H62" i="30"/>
  <c r="G62" i="30"/>
  <c r="F62" i="30"/>
  <c r="E62" i="30"/>
  <c r="D62" i="30"/>
  <c r="C62" i="30"/>
  <c r="B62" i="30"/>
  <c r="O61" i="30"/>
  <c r="N61" i="30"/>
  <c r="M61" i="30"/>
  <c r="L61" i="30"/>
  <c r="K61" i="30"/>
  <c r="J61" i="30"/>
  <c r="I61" i="30"/>
  <c r="H61" i="30"/>
  <c r="G61" i="30"/>
  <c r="F61" i="30"/>
  <c r="E61" i="30"/>
  <c r="D61" i="30"/>
  <c r="C61" i="30"/>
  <c r="B61" i="30"/>
  <c r="O60" i="30"/>
  <c r="N60" i="30"/>
  <c r="M60" i="30"/>
  <c r="L60" i="30"/>
  <c r="K60" i="30"/>
  <c r="J60" i="30"/>
  <c r="I60" i="30"/>
  <c r="H60" i="30"/>
  <c r="G60" i="30"/>
  <c r="F60" i="30"/>
  <c r="E60" i="30"/>
  <c r="D60" i="30"/>
  <c r="C60" i="30"/>
  <c r="B60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B58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B57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B56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B55" i="30"/>
  <c r="O54" i="30"/>
  <c r="N54" i="30"/>
  <c r="M54" i="30"/>
  <c r="K54" i="30"/>
  <c r="J54" i="30"/>
  <c r="I54" i="30"/>
  <c r="H54" i="30"/>
  <c r="G54" i="30"/>
  <c r="F54" i="30"/>
  <c r="E54" i="30"/>
  <c r="D54" i="30"/>
  <c r="C54" i="30"/>
  <c r="B54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B53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B52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B51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B49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B47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B46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B45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B44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B43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B42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B40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B38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B37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B36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B35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B33" i="30"/>
  <c r="P31" i="30"/>
  <c r="P30" i="30"/>
  <c r="P29" i="30"/>
  <c r="P28" i="30"/>
  <c r="P27" i="30"/>
  <c r="P26" i="30"/>
  <c r="P25" i="30"/>
  <c r="P24" i="30"/>
  <c r="P22" i="30"/>
  <c r="P21" i="30"/>
  <c r="P20" i="30"/>
  <c r="P19" i="30"/>
  <c r="P18" i="30"/>
  <c r="P17" i="30"/>
  <c r="P16" i="30"/>
  <c r="P15" i="30"/>
  <c r="P13" i="30"/>
  <c r="P12" i="30"/>
  <c r="P11" i="30"/>
  <c r="P10" i="30"/>
  <c r="P9" i="30"/>
  <c r="P8" i="30"/>
  <c r="P7" i="30"/>
  <c r="P6" i="30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B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B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B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B33" i="31"/>
  <c r="P31" i="31"/>
  <c r="P30" i="31"/>
  <c r="P29" i="31"/>
  <c r="P28" i="31"/>
  <c r="P27" i="31"/>
  <c r="P26" i="31"/>
  <c r="P25" i="31"/>
  <c r="P24" i="31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O67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P31" i="32"/>
  <c r="P30" i="32"/>
  <c r="P29" i="32"/>
  <c r="P28" i="32"/>
  <c r="P27" i="32"/>
  <c r="P26" i="32"/>
  <c r="P25" i="32"/>
  <c r="P24" i="32"/>
  <c r="P22" i="32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O67" i="25"/>
  <c r="N67" i="25"/>
  <c r="M67" i="25"/>
  <c r="L67" i="25"/>
  <c r="K67" i="25"/>
  <c r="J67" i="25"/>
  <c r="I67" i="25"/>
  <c r="H67" i="25"/>
  <c r="G67" i="25"/>
  <c r="F67" i="25"/>
  <c r="E67" i="25"/>
  <c r="D67" i="25"/>
  <c r="C67" i="25"/>
  <c r="B67" i="25"/>
  <c r="O66" i="25"/>
  <c r="N66" i="25"/>
  <c r="M66" i="25"/>
  <c r="L66" i="25"/>
  <c r="K66" i="25"/>
  <c r="J66" i="25"/>
  <c r="I66" i="25"/>
  <c r="H66" i="25"/>
  <c r="G66" i="25"/>
  <c r="F66" i="25"/>
  <c r="E66" i="25"/>
  <c r="D66" i="25"/>
  <c r="C66" i="25"/>
  <c r="B66" i="25"/>
  <c r="O65" i="25"/>
  <c r="N65" i="25"/>
  <c r="M65" i="25"/>
  <c r="L65" i="25"/>
  <c r="K65" i="25"/>
  <c r="J65" i="25"/>
  <c r="I65" i="25"/>
  <c r="H65" i="25"/>
  <c r="G65" i="25"/>
  <c r="F65" i="25"/>
  <c r="E65" i="25"/>
  <c r="D65" i="25"/>
  <c r="C65" i="25"/>
  <c r="B65" i="25"/>
  <c r="O64" i="25"/>
  <c r="N64" i="25"/>
  <c r="M64" i="25"/>
  <c r="L64" i="25"/>
  <c r="K64" i="25"/>
  <c r="J64" i="25"/>
  <c r="I64" i="25"/>
  <c r="H64" i="25"/>
  <c r="G64" i="25"/>
  <c r="F64" i="25"/>
  <c r="E64" i="25"/>
  <c r="D64" i="25"/>
  <c r="C64" i="25"/>
  <c r="B64" i="25"/>
  <c r="O63" i="25"/>
  <c r="N63" i="25"/>
  <c r="M63" i="25"/>
  <c r="K63" i="25"/>
  <c r="J63" i="25"/>
  <c r="I63" i="25"/>
  <c r="H63" i="25"/>
  <c r="G63" i="25"/>
  <c r="F63" i="25"/>
  <c r="E63" i="25"/>
  <c r="D63" i="25"/>
  <c r="C63" i="25"/>
  <c r="B63" i="25"/>
  <c r="O62" i="25"/>
  <c r="N62" i="25"/>
  <c r="M62" i="25"/>
  <c r="L62" i="25"/>
  <c r="K62" i="25"/>
  <c r="J62" i="25"/>
  <c r="I62" i="25"/>
  <c r="H62" i="25"/>
  <c r="G62" i="25"/>
  <c r="F62" i="25"/>
  <c r="E62" i="25"/>
  <c r="D62" i="25"/>
  <c r="C62" i="25"/>
  <c r="B62" i="25"/>
  <c r="O61" i="25"/>
  <c r="N61" i="25"/>
  <c r="M61" i="25"/>
  <c r="L61" i="25"/>
  <c r="K61" i="25"/>
  <c r="J61" i="25"/>
  <c r="I61" i="25"/>
  <c r="H61" i="25"/>
  <c r="G61" i="25"/>
  <c r="F61" i="25"/>
  <c r="E61" i="25"/>
  <c r="D61" i="25"/>
  <c r="C61" i="25"/>
  <c r="B61" i="25"/>
  <c r="O60" i="25"/>
  <c r="N60" i="25"/>
  <c r="M60" i="25"/>
  <c r="L60" i="25"/>
  <c r="K60" i="25"/>
  <c r="J60" i="25"/>
  <c r="I60" i="25"/>
  <c r="H60" i="25"/>
  <c r="G60" i="25"/>
  <c r="F60" i="25"/>
  <c r="E60" i="25"/>
  <c r="D60" i="25"/>
  <c r="C60" i="25"/>
  <c r="B60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B58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B57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B56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P31" i="25"/>
  <c r="P30" i="25"/>
  <c r="P29" i="25"/>
  <c r="P28" i="25"/>
  <c r="P27" i="25"/>
  <c r="P26" i="25"/>
  <c r="P25" i="25"/>
  <c r="P24" i="25"/>
  <c r="P22" i="25"/>
  <c r="P21" i="25"/>
  <c r="P20" i="25"/>
  <c r="P19" i="25"/>
  <c r="P18" i="25"/>
  <c r="P17" i="25"/>
  <c r="P16" i="25"/>
  <c r="P15" i="25"/>
  <c r="P13" i="25"/>
  <c r="P12" i="25"/>
  <c r="P11" i="25"/>
  <c r="P10" i="25"/>
  <c r="P9" i="25"/>
  <c r="P8" i="25"/>
  <c r="P7" i="25"/>
  <c r="P6" i="25"/>
  <c r="P65" i="26" l="1"/>
  <c r="P62" i="27"/>
  <c r="P60" i="25"/>
  <c r="P64" i="25"/>
  <c r="P60" i="32"/>
  <c r="P60" i="31"/>
  <c r="P60" i="30"/>
  <c r="P64" i="30"/>
  <c r="P66" i="31"/>
  <c r="P45" i="29"/>
  <c r="P63" i="29"/>
  <c r="P62" i="29"/>
  <c r="P67" i="26"/>
  <c r="P62" i="26"/>
  <c r="P67" i="31"/>
  <c r="P62" i="31"/>
  <c r="P61" i="31"/>
  <c r="P65" i="31"/>
  <c r="P65" i="32"/>
  <c r="P66" i="28"/>
  <c r="P67" i="30"/>
  <c r="P65" i="30"/>
  <c r="P61" i="25"/>
  <c r="P66" i="26"/>
  <c r="P66" i="27"/>
  <c r="P65" i="25"/>
  <c r="P61" i="32"/>
  <c r="P62" i="30"/>
  <c r="P63" i="32"/>
  <c r="P63" i="25"/>
  <c r="P63" i="31"/>
  <c r="P65" i="29"/>
  <c r="P61" i="28"/>
  <c r="P65" i="28"/>
  <c r="P65" i="27"/>
  <c r="P62" i="25"/>
  <c r="P62" i="32"/>
  <c r="P60" i="28"/>
  <c r="P64" i="28"/>
  <c r="P66" i="32"/>
  <c r="P63" i="30"/>
  <c r="P67" i="27"/>
  <c r="P61" i="27"/>
  <c r="P60" i="27"/>
  <c r="P64" i="27"/>
  <c r="P63" i="27"/>
  <c r="P60" i="29"/>
  <c r="P64" i="29"/>
  <c r="P63" i="26"/>
  <c r="P64" i="32"/>
  <c r="P67" i="29"/>
  <c r="P67" i="25"/>
  <c r="P66" i="30"/>
  <c r="P63" i="28"/>
  <c r="P61" i="26"/>
  <c r="P64" i="31"/>
  <c r="P61" i="30"/>
  <c r="P66" i="29"/>
  <c r="P67" i="28"/>
  <c r="P66" i="25"/>
  <c r="P53" i="32"/>
  <c r="P57" i="32"/>
  <c r="P67" i="32"/>
  <c r="P45" i="31"/>
  <c r="P49" i="31"/>
  <c r="P58" i="31"/>
  <c r="P61" i="29"/>
  <c r="P62" i="28"/>
  <c r="P60" i="26"/>
  <c r="P64" i="26"/>
  <c r="P51" i="25"/>
  <c r="P55" i="25"/>
  <c r="P52" i="26"/>
  <c r="P54" i="31"/>
  <c r="P56" i="28"/>
  <c r="P52" i="27"/>
  <c r="P54" i="29"/>
  <c r="P51" i="26"/>
  <c r="P56" i="30"/>
  <c r="P53" i="27"/>
  <c r="P57" i="27"/>
  <c r="P56" i="27"/>
  <c r="P54" i="30"/>
  <c r="P51" i="29"/>
  <c r="P55" i="29"/>
  <c r="P54" i="25"/>
  <c r="P58" i="25"/>
  <c r="P53" i="30"/>
  <c r="P53" i="28"/>
  <c r="P52" i="25"/>
  <c r="P56" i="25"/>
  <c r="P51" i="30"/>
  <c r="P55" i="30"/>
  <c r="P52" i="29"/>
  <c r="P56" i="29"/>
  <c r="P51" i="32"/>
  <c r="P55" i="32"/>
  <c r="P52" i="31"/>
  <c r="P56" i="31"/>
  <c r="P58" i="30"/>
  <c r="P51" i="28"/>
  <c r="P55" i="28"/>
  <c r="P54" i="26"/>
  <c r="P58" i="26"/>
  <c r="P54" i="32"/>
  <c r="P58" i="32"/>
  <c r="P51" i="31"/>
  <c r="P55" i="31"/>
  <c r="P57" i="30"/>
  <c r="P54" i="28"/>
  <c r="P57" i="26"/>
  <c r="P53" i="25"/>
  <c r="P57" i="25"/>
  <c r="P52" i="30"/>
  <c r="P53" i="29"/>
  <c r="P57" i="29"/>
  <c r="P58" i="28"/>
  <c r="P51" i="27"/>
  <c r="P55" i="27"/>
  <c r="P56" i="26"/>
  <c r="P57" i="28"/>
  <c r="P54" i="27"/>
  <c r="P58" i="27"/>
  <c r="P52" i="32"/>
  <c r="P56" i="32"/>
  <c r="P53" i="31"/>
  <c r="P57" i="31"/>
  <c r="P52" i="28"/>
  <c r="P55" i="26"/>
  <c r="P36" i="31"/>
  <c r="P40" i="31"/>
  <c r="P40" i="26"/>
  <c r="P42" i="28"/>
  <c r="P35" i="32"/>
  <c r="P44" i="32"/>
  <c r="P39" i="28"/>
  <c r="P40" i="29"/>
  <c r="P33" i="28"/>
  <c r="P45" i="26"/>
  <c r="P38" i="29"/>
  <c r="P47" i="29"/>
  <c r="P35" i="27"/>
  <c r="P44" i="30"/>
  <c r="P36" i="29"/>
  <c r="P49" i="29"/>
  <c r="P48" i="28"/>
  <c r="P35" i="30"/>
  <c r="P37" i="28"/>
  <c r="P49" i="26"/>
  <c r="P39" i="27"/>
  <c r="P33" i="25"/>
  <c r="P37" i="25"/>
  <c r="P38" i="30"/>
  <c r="P47" i="30"/>
  <c r="P39" i="25"/>
  <c r="P44" i="27"/>
  <c r="P44" i="25"/>
  <c r="P36" i="32"/>
  <c r="P40" i="32"/>
  <c r="P45" i="32"/>
  <c r="P49" i="32"/>
  <c r="P33" i="31"/>
  <c r="P37" i="31"/>
  <c r="P42" i="31"/>
  <c r="P46" i="31"/>
  <c r="P48" i="27"/>
  <c r="P46" i="28"/>
  <c r="P39" i="26"/>
  <c r="P35" i="29"/>
  <c r="P44" i="29"/>
  <c r="P36" i="28"/>
  <c r="P40" i="28"/>
  <c r="P45" i="28"/>
  <c r="P49" i="28"/>
  <c r="P34" i="27"/>
  <c r="P34" i="31"/>
  <c r="P43" i="31"/>
  <c r="P39" i="30"/>
  <c r="P39" i="29"/>
  <c r="P48" i="29"/>
  <c r="P38" i="26"/>
  <c r="P47" i="26"/>
  <c r="P42" i="25"/>
  <c r="P46" i="25"/>
  <c r="P47" i="25"/>
  <c r="P35" i="31"/>
  <c r="P44" i="31"/>
  <c r="P38" i="28"/>
  <c r="P47" i="28"/>
  <c r="P43" i="27"/>
  <c r="P48" i="26"/>
  <c r="P36" i="25"/>
  <c r="P33" i="30"/>
  <c r="P37" i="30"/>
  <c r="P42" i="30"/>
  <c r="P46" i="30"/>
  <c r="P35" i="28"/>
  <c r="P44" i="28"/>
  <c r="P33" i="27"/>
  <c r="P37" i="27"/>
  <c r="P40" i="25"/>
  <c r="P45" i="25"/>
  <c r="P48" i="25"/>
  <c r="P49" i="25"/>
  <c r="P33" i="32"/>
  <c r="P37" i="32"/>
  <c r="P42" i="32"/>
  <c r="P46" i="32"/>
  <c r="P42" i="27"/>
  <c r="P46" i="27"/>
  <c r="P34" i="26"/>
  <c r="P35" i="26"/>
  <c r="P43" i="26"/>
  <c r="P44" i="26"/>
  <c r="P35" i="25"/>
  <c r="P36" i="30"/>
  <c r="P40" i="30"/>
  <c r="P45" i="30"/>
  <c r="P49" i="30"/>
  <c r="P33" i="29"/>
  <c r="P37" i="29"/>
  <c r="P42" i="29"/>
  <c r="P46" i="29"/>
  <c r="P36" i="27"/>
  <c r="P34" i="28"/>
  <c r="P43" i="28"/>
  <c r="P40" i="27"/>
  <c r="P45" i="27"/>
  <c r="P49" i="27"/>
  <c r="P33" i="26"/>
  <c r="P37" i="26"/>
  <c r="P42" i="26"/>
  <c r="P46" i="26"/>
  <c r="P48" i="30"/>
  <c r="P39" i="31"/>
  <c r="P48" i="31"/>
  <c r="P36" i="26"/>
  <c r="P38" i="31"/>
  <c r="P47" i="31"/>
  <c r="P34" i="29"/>
  <c r="P43" i="29"/>
  <c r="P38" i="27"/>
  <c r="P34" i="30"/>
  <c r="P43" i="30"/>
  <c r="P47" i="27"/>
  <c r="P34" i="25"/>
  <c r="P38" i="25"/>
  <c r="P43" i="25"/>
  <c r="P43" i="32"/>
  <c r="P34" i="32"/>
  <c r="P38" i="32"/>
  <c r="P47" i="32"/>
  <c r="P39" i="32"/>
  <c r="P48" i="32"/>
  <c r="O67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B67" i="41"/>
  <c r="O66" i="41"/>
  <c r="N66" i="41"/>
  <c r="M66" i="41"/>
  <c r="L66" i="41"/>
  <c r="K66" i="41"/>
  <c r="J66" i="41"/>
  <c r="I66" i="41"/>
  <c r="H66" i="41"/>
  <c r="G66" i="41"/>
  <c r="F66" i="41"/>
  <c r="E66" i="41"/>
  <c r="D66" i="41"/>
  <c r="C66" i="41"/>
  <c r="B66" i="41"/>
  <c r="O65" i="41"/>
  <c r="N65" i="41"/>
  <c r="M65" i="41"/>
  <c r="L65" i="41"/>
  <c r="K65" i="41"/>
  <c r="J65" i="41"/>
  <c r="I65" i="41"/>
  <c r="H65" i="41"/>
  <c r="G65" i="41"/>
  <c r="F65" i="41"/>
  <c r="E65" i="41"/>
  <c r="D65" i="41"/>
  <c r="C65" i="41"/>
  <c r="B65" i="41"/>
  <c r="O64" i="41"/>
  <c r="N64" i="41"/>
  <c r="M64" i="41"/>
  <c r="L64" i="41"/>
  <c r="K64" i="41"/>
  <c r="J64" i="41"/>
  <c r="I64" i="41"/>
  <c r="H64" i="41"/>
  <c r="G64" i="41"/>
  <c r="F64" i="41"/>
  <c r="E64" i="41"/>
  <c r="D64" i="41"/>
  <c r="C64" i="41"/>
  <c r="B64" i="41"/>
  <c r="O63" i="41"/>
  <c r="N63" i="41"/>
  <c r="M63" i="41"/>
  <c r="K63" i="41"/>
  <c r="J63" i="41"/>
  <c r="I63" i="41"/>
  <c r="H63" i="41"/>
  <c r="G63" i="41"/>
  <c r="F63" i="41"/>
  <c r="E63" i="41"/>
  <c r="D63" i="41"/>
  <c r="C63" i="41"/>
  <c r="B63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B58" i="41"/>
  <c r="O57" i="41"/>
  <c r="N57" i="41"/>
  <c r="M57" i="41"/>
  <c r="L57" i="41"/>
  <c r="K57" i="41"/>
  <c r="J57" i="41"/>
  <c r="I57" i="41"/>
  <c r="H57" i="41"/>
  <c r="G57" i="41"/>
  <c r="F57" i="41"/>
  <c r="E57" i="41"/>
  <c r="D57" i="41"/>
  <c r="B57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C56" i="41"/>
  <c r="B56" i="41"/>
  <c r="O55" i="41"/>
  <c r="N55" i="41"/>
  <c r="M55" i="41"/>
  <c r="L55" i="41"/>
  <c r="K55" i="41"/>
  <c r="J55" i="41"/>
  <c r="I55" i="41"/>
  <c r="H55" i="41"/>
  <c r="G55" i="41"/>
  <c r="F55" i="41"/>
  <c r="E55" i="41"/>
  <c r="D55" i="41"/>
  <c r="C55" i="41"/>
  <c r="B55" i="41"/>
  <c r="O54" i="41"/>
  <c r="N54" i="41"/>
  <c r="M54" i="41"/>
  <c r="K54" i="41"/>
  <c r="J54" i="41"/>
  <c r="I54" i="41"/>
  <c r="H54" i="41"/>
  <c r="G54" i="41"/>
  <c r="F54" i="41"/>
  <c r="E54" i="41"/>
  <c r="D54" i="41"/>
  <c r="C54" i="41"/>
  <c r="B54" i="41"/>
  <c r="O49" i="41"/>
  <c r="N49" i="41"/>
  <c r="M49" i="41"/>
  <c r="L49" i="41"/>
  <c r="K49" i="41"/>
  <c r="J49" i="41"/>
  <c r="I49" i="41"/>
  <c r="H49" i="41"/>
  <c r="G49" i="41"/>
  <c r="F49" i="41"/>
  <c r="E49" i="41"/>
  <c r="D49" i="41"/>
  <c r="C49" i="41"/>
  <c r="B49" i="41"/>
  <c r="O48" i="41"/>
  <c r="N48" i="41"/>
  <c r="M48" i="41"/>
  <c r="L48" i="41"/>
  <c r="K48" i="41"/>
  <c r="J48" i="41"/>
  <c r="I48" i="41"/>
  <c r="H48" i="41"/>
  <c r="G48" i="41"/>
  <c r="F48" i="41"/>
  <c r="E48" i="41"/>
  <c r="D48" i="41"/>
  <c r="C48" i="41"/>
  <c r="B48" i="41"/>
  <c r="O47" i="41"/>
  <c r="N47" i="41"/>
  <c r="M47" i="41"/>
  <c r="L47" i="41"/>
  <c r="K47" i="41"/>
  <c r="J47" i="41"/>
  <c r="I47" i="41"/>
  <c r="H47" i="41"/>
  <c r="G47" i="41"/>
  <c r="F47" i="41"/>
  <c r="E47" i="41"/>
  <c r="D47" i="41"/>
  <c r="C47" i="41"/>
  <c r="O46" i="41"/>
  <c r="N46" i="41"/>
  <c r="M46" i="41"/>
  <c r="L46" i="41"/>
  <c r="K46" i="41"/>
  <c r="J46" i="41"/>
  <c r="I46" i="41"/>
  <c r="H46" i="41"/>
  <c r="G46" i="41"/>
  <c r="F46" i="41"/>
  <c r="E46" i="41"/>
  <c r="D46" i="41"/>
  <c r="C46" i="41"/>
  <c r="B46" i="41"/>
  <c r="O45" i="41"/>
  <c r="N45" i="41"/>
  <c r="M45" i="41"/>
  <c r="L45" i="41"/>
  <c r="K45" i="41"/>
  <c r="J45" i="41"/>
  <c r="I45" i="41"/>
  <c r="H45" i="41"/>
  <c r="G45" i="41"/>
  <c r="F45" i="41"/>
  <c r="E45" i="41"/>
  <c r="D45" i="41"/>
  <c r="C45" i="41"/>
  <c r="B45" i="41"/>
  <c r="J42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B40" i="41"/>
  <c r="O39" i="41"/>
  <c r="N39" i="41"/>
  <c r="M39" i="41"/>
  <c r="L39" i="41"/>
  <c r="K39" i="41"/>
  <c r="J39" i="41"/>
  <c r="I39" i="41"/>
  <c r="H39" i="41"/>
  <c r="G39" i="41"/>
  <c r="F39" i="41"/>
  <c r="E39" i="41"/>
  <c r="D39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B36" i="41"/>
  <c r="P31" i="41"/>
  <c r="P30" i="41"/>
  <c r="P29" i="41"/>
  <c r="P28" i="41"/>
  <c r="P27" i="41"/>
  <c r="D44" i="41"/>
  <c r="K43" i="41"/>
  <c r="P22" i="41"/>
  <c r="P21" i="41"/>
  <c r="P20" i="41"/>
  <c r="P19" i="41"/>
  <c r="P18" i="41"/>
  <c r="O53" i="41"/>
  <c r="M53" i="41"/>
  <c r="G53" i="41"/>
  <c r="E53" i="41"/>
  <c r="M52" i="41"/>
  <c r="E52" i="41"/>
  <c r="C43" i="41"/>
  <c r="K51" i="41"/>
  <c r="P15" i="41"/>
  <c r="B42" i="41"/>
  <c r="P13" i="41"/>
  <c r="P12" i="41"/>
  <c r="P11" i="41"/>
  <c r="P10" i="41"/>
  <c r="P9" i="41"/>
  <c r="I35" i="41"/>
  <c r="H34" i="41"/>
  <c r="J51" i="41"/>
  <c r="B51" i="41"/>
  <c r="P64" i="41" l="1"/>
  <c r="P56" i="41"/>
  <c r="P67" i="41"/>
  <c r="P65" i="41"/>
  <c r="P55" i="41"/>
  <c r="P57" i="41"/>
  <c r="P45" i="41"/>
  <c r="P63" i="41"/>
  <c r="L44" i="41"/>
  <c r="P24" i="41"/>
  <c r="F61" i="41"/>
  <c r="E62" i="41"/>
  <c r="K60" i="41"/>
  <c r="G62" i="41"/>
  <c r="D60" i="41"/>
  <c r="H62" i="41"/>
  <c r="G33" i="41"/>
  <c r="D53" i="41"/>
  <c r="L53" i="41"/>
  <c r="I60" i="41"/>
  <c r="C61" i="41"/>
  <c r="K61" i="41"/>
  <c r="M62" i="41"/>
  <c r="C34" i="41"/>
  <c r="C52" i="41"/>
  <c r="K52" i="41"/>
  <c r="J60" i="41"/>
  <c r="D61" i="41"/>
  <c r="L61" i="41"/>
  <c r="F62" i="41"/>
  <c r="N62" i="41"/>
  <c r="P47" i="41"/>
  <c r="P66" i="41"/>
  <c r="E60" i="41"/>
  <c r="M60" i="41"/>
  <c r="G61" i="41"/>
  <c r="O61" i="41"/>
  <c r="I62" i="41"/>
  <c r="C60" i="41"/>
  <c r="M61" i="41"/>
  <c r="N61" i="41"/>
  <c r="F60" i="41"/>
  <c r="N60" i="41"/>
  <c r="H61" i="41"/>
  <c r="B62" i="41"/>
  <c r="J62" i="41"/>
  <c r="P38" i="41"/>
  <c r="P48" i="41"/>
  <c r="P17" i="41"/>
  <c r="G60" i="41"/>
  <c r="O60" i="41"/>
  <c r="I61" i="41"/>
  <c r="C62" i="41"/>
  <c r="K62" i="41"/>
  <c r="P49" i="41"/>
  <c r="E61" i="41"/>
  <c r="O62" i="41"/>
  <c r="L60" i="41"/>
  <c r="O33" i="41"/>
  <c r="H60" i="41"/>
  <c r="B61" i="41"/>
  <c r="J61" i="41"/>
  <c r="D62" i="41"/>
  <c r="L62" i="41"/>
  <c r="P46" i="41"/>
  <c r="D51" i="41"/>
  <c r="L51" i="41"/>
  <c r="F52" i="41"/>
  <c r="N52" i="41"/>
  <c r="H53" i="41"/>
  <c r="K34" i="41"/>
  <c r="E51" i="41"/>
  <c r="M51" i="41"/>
  <c r="G52" i="41"/>
  <c r="O52" i="41"/>
  <c r="I53" i="41"/>
  <c r="D35" i="41"/>
  <c r="F51" i="41"/>
  <c r="N51" i="41"/>
  <c r="H52" i="41"/>
  <c r="B53" i="41"/>
  <c r="J53" i="41"/>
  <c r="L35" i="41"/>
  <c r="P8" i="41"/>
  <c r="G51" i="41"/>
  <c r="O51" i="41"/>
  <c r="I52" i="41"/>
  <c r="K53" i="41"/>
  <c r="P36" i="41"/>
  <c r="P39" i="41"/>
  <c r="P54" i="41"/>
  <c r="P58" i="41"/>
  <c r="H51" i="41"/>
  <c r="B52" i="41"/>
  <c r="J52" i="41"/>
  <c r="P40" i="41"/>
  <c r="I51" i="41"/>
  <c r="B33" i="41"/>
  <c r="P37" i="41"/>
  <c r="P7" i="41"/>
  <c r="D52" i="41"/>
  <c r="L52" i="41"/>
  <c r="F53" i="41"/>
  <c r="N53" i="41"/>
  <c r="J33" i="41"/>
  <c r="B60" i="41"/>
  <c r="P16" i="41"/>
  <c r="C33" i="41"/>
  <c r="K33" i="41"/>
  <c r="D34" i="41"/>
  <c r="L34" i="41"/>
  <c r="E35" i="41"/>
  <c r="M35" i="41"/>
  <c r="C42" i="41"/>
  <c r="K42" i="41"/>
  <c r="D43" i="41"/>
  <c r="L43" i="41"/>
  <c r="E44" i="41"/>
  <c r="M44" i="41"/>
  <c r="C51" i="41"/>
  <c r="P26" i="41"/>
  <c r="D33" i="41"/>
  <c r="L33" i="41"/>
  <c r="E34" i="41"/>
  <c r="M34" i="41"/>
  <c r="F35" i="41"/>
  <c r="N35" i="41"/>
  <c r="D42" i="41"/>
  <c r="L42" i="41"/>
  <c r="E43" i="41"/>
  <c r="M43" i="41"/>
  <c r="F44" i="41"/>
  <c r="N44" i="41"/>
  <c r="E33" i="41"/>
  <c r="M33" i="41"/>
  <c r="F34" i="41"/>
  <c r="N34" i="41"/>
  <c r="G35" i="41"/>
  <c r="O35" i="41"/>
  <c r="E42" i="41"/>
  <c r="M42" i="41"/>
  <c r="F43" i="41"/>
  <c r="N43" i="41"/>
  <c r="G44" i="41"/>
  <c r="O44" i="41"/>
  <c r="P25" i="41"/>
  <c r="F33" i="41"/>
  <c r="N33" i="41"/>
  <c r="G34" i="41"/>
  <c r="O34" i="41"/>
  <c r="H35" i="41"/>
  <c r="F42" i="41"/>
  <c r="N42" i="41"/>
  <c r="G43" i="41"/>
  <c r="O43" i="41"/>
  <c r="H44" i="41"/>
  <c r="G42" i="41"/>
  <c r="O42" i="41"/>
  <c r="H43" i="41"/>
  <c r="I44" i="41"/>
  <c r="H33" i="41"/>
  <c r="I34" i="41"/>
  <c r="J35" i="41"/>
  <c r="H42" i="41"/>
  <c r="I43" i="41"/>
  <c r="B44" i="41"/>
  <c r="J44" i="41"/>
  <c r="I33" i="41"/>
  <c r="B34" i="41"/>
  <c r="J34" i="41"/>
  <c r="K35" i="41"/>
  <c r="I42" i="41"/>
  <c r="B43" i="41"/>
  <c r="J43" i="41"/>
  <c r="C44" i="41"/>
  <c r="K44" i="41"/>
  <c r="P35" i="41" l="1"/>
  <c r="P61" i="41"/>
  <c r="P51" i="41"/>
  <c r="P52" i="41"/>
  <c r="P53" i="41"/>
  <c r="P60" i="41"/>
  <c r="P62" i="41"/>
  <c r="P34" i="41"/>
  <c r="P33" i="41"/>
  <c r="P42" i="41"/>
  <c r="P43" i="41"/>
  <c r="P44" i="41"/>
</calcChain>
</file>

<file path=xl/sharedStrings.xml><?xml version="1.0" encoding="utf-8"?>
<sst xmlns="http://schemas.openxmlformats.org/spreadsheetml/2006/main" count="802" uniqueCount="50">
  <si>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</si>
  <si>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</si>
  <si>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</si>
  <si>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</si>
  <si>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</si>
  <si>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</si>
  <si>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</si>
  <si>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</si>
  <si>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</si>
  <si>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</si>
  <si>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</si>
  <si>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</si>
  <si>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Porovnání krajských normativů mzdových prostředků a ostatních neinvestičních výdajů</t>
  </si>
  <si>
    <t>stanovených jednotlivými krajskými úřady pro krajské a obecní školství</t>
  </si>
  <si>
    <t>Meziroční změny 2024 oproti 2023 - absolutně</t>
  </si>
  <si>
    <t>Meziroční změny 2024 oproti 2023 - v %</t>
  </si>
  <si>
    <t>MP bez odv.</t>
  </si>
  <si>
    <t>MPP bez odv.</t>
  </si>
  <si>
    <t>MPN bez odv.</t>
  </si>
  <si>
    <t>x</t>
  </si>
  <si>
    <t>ONIV celkem</t>
  </si>
  <si>
    <t>vady řeči</t>
  </si>
  <si>
    <t>Moravskoslezský</t>
  </si>
  <si>
    <t>Průměr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</si>
  <si>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</si>
  <si>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</si>
  <si>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</si>
  <si>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</si>
  <si>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mentální postižení</t>
  </si>
  <si>
    <t>s více vadami</t>
  </si>
  <si>
    <t>poruchy autistického spektra</t>
  </si>
  <si>
    <t>jiný zdravotní stav</t>
  </si>
  <si>
    <t>sluchové postižení</t>
  </si>
  <si>
    <t>zrakové poštižení</t>
  </si>
  <si>
    <t>tělesné postižení</t>
  </si>
  <si>
    <t>ostatní</t>
  </si>
  <si>
    <t>zrakové postižení</t>
  </si>
  <si>
    <t>Příloha č. 19</t>
  </si>
  <si>
    <t>Speciálně pedagogická centra SPC</t>
  </si>
  <si>
    <t>Klienti SPC (děti, žáci, studenti)</t>
  </si>
  <si>
    <t>Krajské normativy MP, MPP a MPN Speciálně pedagogická centra SPC - v letech 2023- 2025</t>
  </si>
  <si>
    <t>v letech 2023 - 2025</t>
  </si>
  <si>
    <t>Meziroční změny 2025 oproti 2024 - v %</t>
  </si>
  <si>
    <t>Meziroční změny 2025 oproti 2024 - absolutně</t>
  </si>
  <si>
    <t>Krajské normativy MP, MPP a MPN Speciálně pedagogická centra SPC - v letech 2023 až 2025</t>
  </si>
  <si>
    <t>Č.j.: MSMT-21301/2025-1</t>
  </si>
  <si>
    <t>základní normativ</t>
  </si>
  <si>
    <t>Královehradecký</t>
  </si>
  <si>
    <r>
      <t>P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</si>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</sst>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.00_ ;[Red]\-0.00\ "/>
    <numFmt numFmtId="166" formatCode="0_ ;[Red]\-0\ 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85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64" fontId="0" fillId="0" borderId="4" xfId="0" applyNumberFormat="1" applyBorder="1"/>
    <xf numFmtId="164" fontId="0" fillId="0" borderId="5" xfId="0" applyNumberFormat="1" applyBorder="1"/>
    <xf numFmtId="164" fontId="0" fillId="0" borderId="3" xfId="0" applyNumberFormat="1" applyBorder="1"/>
    <xf numFmtId="164" fontId="0" fillId="0" borderId="9" xfId="0" applyNumberFormat="1" applyBorder="1"/>
    <xf numFmtId="164" fontId="0" fillId="0" borderId="1" xfId="0" applyNumberFormat="1" applyBorder="1"/>
    <xf numFmtId="164" fontId="0" fillId="0" borderId="6" xfId="0" applyNumberFormat="1" applyBorder="1"/>
    <xf numFmtId="165" fontId="4" fillId="2" borderId="14" xfId="0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0" fillId="2" borderId="12" xfId="0" applyNumberFormat="1" applyFill="1" applyBorder="1" applyAlignment="1">
      <alignment horizontal="right"/>
    </xf>
    <xf numFmtId="165" fontId="0" fillId="2" borderId="13" xfId="0" applyNumberFormat="1" applyFill="1" applyBorder="1" applyAlignment="1">
      <alignment horizontal="right"/>
    </xf>
    <xf numFmtId="165" fontId="0" fillId="2" borderId="14" xfId="0" applyNumberFormat="1" applyFill="1" applyBorder="1" applyAlignment="1">
      <alignment horizontal="right"/>
    </xf>
    <xf numFmtId="165" fontId="4" fillId="2" borderId="15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6" fontId="0" fillId="2" borderId="12" xfId="0" applyNumberFormat="1" applyFill="1" applyBorder="1" applyAlignment="1">
      <alignment horizontal="right"/>
    </xf>
    <xf numFmtId="166" fontId="0" fillId="2" borderId="13" xfId="0" applyNumberFormat="1" applyFill="1" applyBorder="1" applyAlignment="1">
      <alignment horizontal="right"/>
    </xf>
    <xf numFmtId="166" fontId="0" fillId="2" borderId="14" xfId="0" applyNumberFormat="1" applyFill="1" applyBorder="1" applyAlignment="1">
      <alignment horizontal="right"/>
    </xf>
    <xf numFmtId="166" fontId="4" fillId="2" borderId="14" xfId="0" applyNumberFormat="1" applyFont="1" applyFill="1" applyBorder="1" applyAlignment="1">
      <alignment horizontal="right"/>
    </xf>
    <xf numFmtId="166" fontId="4" fillId="2" borderId="1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164" fontId="0" fillId="0" borderId="7" xfId="0" applyNumberFormat="1" applyBorder="1"/>
    <xf numFmtId="164" fontId="0" fillId="0" borderId="8" xfId="0" applyNumberFormat="1" applyBorder="1"/>
    <xf numFmtId="3" fontId="4" fillId="0" borderId="1" xfId="0" applyNumberFormat="1" applyFont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2" fontId="4" fillId="3" borderId="1" xfId="0" applyNumberFormat="1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3" borderId="4" xfId="0" applyNumberFormat="1" applyFont="1" applyFill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textRotation="90" wrapText="1"/>
    </xf>
    <xf numFmtId="2" fontId="11" fillId="0" borderId="21" xfId="0" applyNumberFormat="1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3" fontId="9" fillId="0" borderId="16" xfId="0" applyNumberFormat="1" applyFont="1" applyBorder="1" applyAlignment="1">
      <alignment vertical="center"/>
    </xf>
    <xf numFmtId="3" fontId="0" fillId="0" borderId="4" xfId="0" applyNumberFormat="1" applyBorder="1"/>
    <xf numFmtId="3" fontId="0" fillId="2" borderId="22" xfId="0" applyNumberFormat="1" applyFill="1" applyBorder="1"/>
    <xf numFmtId="3" fontId="9" fillId="0" borderId="17" xfId="0" applyNumberFormat="1" applyFont="1" applyBorder="1" applyAlignment="1">
      <alignment vertical="center"/>
    </xf>
    <xf numFmtId="3" fontId="0" fillId="0" borderId="1" xfId="0" applyNumberFormat="1" applyBorder="1"/>
    <xf numFmtId="3" fontId="0" fillId="2" borderId="23" xfId="0" applyNumberFormat="1" applyFill="1" applyBorder="1"/>
    <xf numFmtId="3" fontId="0" fillId="2" borderId="24" xfId="0" applyNumberFormat="1" applyFill="1" applyBorder="1"/>
    <xf numFmtId="4" fontId="9" fillId="0" borderId="17" xfId="0" applyNumberFormat="1" applyFont="1" applyBorder="1" applyAlignment="1">
      <alignment vertical="center"/>
    </xf>
    <xf numFmtId="4" fontId="4" fillId="2" borderId="24" xfId="0" applyNumberFormat="1" applyFont="1" applyFill="1" applyBorder="1"/>
    <xf numFmtId="3" fontId="4" fillId="2" borderId="24" xfId="0" applyNumberFormat="1" applyFont="1" applyFill="1" applyBorder="1"/>
    <xf numFmtId="3" fontId="9" fillId="0" borderId="18" xfId="0" applyNumberFormat="1" applyFont="1" applyBorder="1" applyAlignment="1">
      <alignment vertical="center"/>
    </xf>
    <xf numFmtId="3" fontId="4" fillId="2" borderId="25" xfId="0" applyNumberFormat="1" applyFont="1" applyFill="1" applyBorder="1"/>
    <xf numFmtId="3" fontId="0" fillId="0" borderId="3" xfId="0" applyNumberFormat="1" applyBorder="1"/>
    <xf numFmtId="3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3" fontId="4" fillId="0" borderId="1" xfId="0" applyNumberFormat="1" applyFont="1" applyBorder="1"/>
    <xf numFmtId="3" fontId="4" fillId="0" borderId="7" xfId="0" applyNumberFormat="1" applyFont="1" applyBorder="1" applyAlignment="1">
      <alignment wrapText="1"/>
    </xf>
    <xf numFmtId="3" fontId="4" fillId="0" borderId="7" xfId="0" applyNumberFormat="1" applyFont="1" applyBorder="1"/>
    <xf numFmtId="3" fontId="4" fillId="0" borderId="1" xfId="0" applyNumberFormat="1" applyFont="1" applyBorder="1" applyAlignment="1">
      <alignment horizontal="right" vertical="center" wrapText="1"/>
    </xf>
    <xf numFmtId="164" fontId="0" fillId="0" borderId="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3" fontId="9" fillId="0" borderId="27" xfId="0" applyNumberFormat="1" applyFont="1" applyBorder="1" applyAlignment="1">
      <alignment vertical="center"/>
    </xf>
    <xf numFmtId="0" fontId="1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center"/>
    </xf>
    <xf numFmtId="49" fontId="6" fillId="0" borderId="0" xfId="0" applyNumberFormat="1" applyFont="1" applyAlignment="1">
      <alignment horizontal="centerContinuous" vertical="center"/>
    </xf>
    <xf numFmtId="49" fontId="6" fillId="0" borderId="29" xfId="0" applyNumberFormat="1" applyFont="1" applyBorder="1" applyAlignment="1">
      <alignment horizontal="centerContinuous" vertical="center"/>
    </xf>
    <xf numFmtId="49" fontId="6" fillId="0" borderId="30" xfId="0" applyNumberFormat="1" applyFont="1" applyBorder="1" applyAlignment="1">
      <alignment horizontal="centerContinuous" vertical="center"/>
    </xf>
    <xf numFmtId="0" fontId="6" fillId="0" borderId="28" xfId="0" applyFont="1" applyBorder="1" applyAlignment="1">
      <alignment horizontal="centerContinuous" vertical="center"/>
    </xf>
    <xf numFmtId="1" fontId="6" fillId="0" borderId="28" xfId="0" applyNumberFormat="1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49" fontId="6" fillId="0" borderId="10" xfId="0" applyNumberFormat="1" applyFont="1" applyBorder="1" applyAlignment="1">
      <alignment horizontal="centerContinuous" vertical="center"/>
    </xf>
    <xf numFmtId="0" fontId="2" fillId="0" borderId="0" xfId="0" applyFont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3654.2186181818179</c:v>
                </c:pt>
                <c:pt idx="3">
                  <c:v>4097.373333333333</c:v>
                </c:pt>
                <c:pt idx="4">
                  <c:v>4517.0341463414634</c:v>
                </c:pt>
                <c:pt idx="5">
                  <c:v>3580.864864864865</c:v>
                </c:pt>
                <c:pt idx="6">
                  <c:v>9793.2569060289898</c:v>
                </c:pt>
                <c:pt idx="7">
                  <c:v>4585.5999999999995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7127.1073170731706</c:v>
                </c:pt>
                <c:pt idx="13">
                  <c:v>6626.4302298099519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9-4824-A662-682AB7F66D8C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3581.162181818182</c:v>
                </c:pt>
                <c:pt idx="3">
                  <c:v>4015.4206060606061</c:v>
                </c:pt>
                <c:pt idx="4">
                  <c:v>8609.829268292684</c:v>
                </c:pt>
                <c:pt idx="5">
                  <c:v>3509.2605405405402</c:v>
                </c:pt>
                <c:pt idx="6">
                  <c:v>5349.139045319318</c:v>
                </c:pt>
                <c:pt idx="7">
                  <c:v>4495.6862745098042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7055.8411529933474</c:v>
                </c:pt>
                <c:pt idx="13">
                  <c:v>5989.0302066772656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19-4824-A662-682AB7F66D8C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3759.656727272727</c:v>
                </c:pt>
                <c:pt idx="3">
                  <c:v>4039.3454545454542</c:v>
                </c:pt>
                <c:pt idx="4">
                  <c:v>7047.833333333333</c:v>
                </c:pt>
                <c:pt idx="5">
                  <c:v>3532.9831478537358</c:v>
                </c:pt>
                <c:pt idx="6">
                  <c:v>5662.1536394593104</c:v>
                </c:pt>
                <c:pt idx="7">
                  <c:v>4720.5007541478135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7408.6315742793795</c:v>
                </c:pt>
                <c:pt idx="13">
                  <c:v>6377.2655007949124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9-4824-A662-682AB7F6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4'!$A$5:$P$5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4822.7076404494383</c:v>
                </c:pt>
                <c:pt idx="2">
                  <c:v>3045.1821818181816</c:v>
                </c:pt>
                <c:pt idx="3">
                  <c:v>4097.373333333333</c:v>
                </c:pt>
                <c:pt idx="4">
                  <c:v>4190.8039024390237</c:v>
                </c:pt>
                <c:pt idx="5">
                  <c:v>3580.864864864865</c:v>
                </c:pt>
                <c:pt idx="6">
                  <c:v>5273.2921801694547</c:v>
                </c:pt>
                <c:pt idx="7">
                  <c:v>3527.3846153846152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3109.0106215851742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5-47BB-BE90-DFDF2CFC69AE}"/>
            </c:ext>
          </c:extLst>
        </c:ser>
        <c:ser>
          <c:idx val="1"/>
          <c:order val="1"/>
          <c:tx>
            <c:strRef>
              <c:f>'Tabulka č. 4'!$A$14:$P$14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4822.7076404494383</c:v>
                </c:pt>
                <c:pt idx="2">
                  <c:v>2984.3018181818179</c:v>
                </c:pt>
                <c:pt idx="3">
                  <c:v>4015.4206060606061</c:v>
                </c:pt>
                <c:pt idx="4">
                  <c:v>3443.9317073170728</c:v>
                </c:pt>
                <c:pt idx="5">
                  <c:v>3509.2605405405402</c:v>
                </c:pt>
                <c:pt idx="6">
                  <c:v>5172.0152358716587</c:v>
                </c:pt>
                <c:pt idx="7">
                  <c:v>3458.2202111613879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2818.9507154213043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85-47BB-BE90-DFDF2CFC69AE}"/>
            </c:ext>
          </c:extLst>
        </c:ser>
        <c:ser>
          <c:idx val="2"/>
          <c:order val="2"/>
          <c:tx>
            <c:strRef>
              <c:f>'Tabulka č. 4'!$A$23:$P$23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4975.9341573033707</c:v>
                </c:pt>
                <c:pt idx="2">
                  <c:v>3133.0472727272727</c:v>
                </c:pt>
                <c:pt idx="3">
                  <c:v>4039.3454545454542</c:v>
                </c:pt>
                <c:pt idx="4">
                  <c:v>2819.1333333333332</c:v>
                </c:pt>
                <c:pt idx="5">
                  <c:v>3532.9831478537358</c:v>
                </c:pt>
                <c:pt idx="6">
                  <c:v>5662.1536394593104</c:v>
                </c:pt>
                <c:pt idx="7">
                  <c:v>3631.1544262675484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3140.6136724960256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85-47BB-BE90-DFDF2CFC6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4'!$A$5:$P$5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4571.46</c:v>
                </c:pt>
                <c:pt idx="2">
                  <c:v>2693.0181818181818</c:v>
                </c:pt>
                <c:pt idx="3">
                  <c:v>3603.2</c:v>
                </c:pt>
                <c:pt idx="4">
                  <c:v>3386.7599999999998</c:v>
                </c:pt>
                <c:pt idx="5">
                  <c:v>3136.864864864865</c:v>
                </c:pt>
                <c:pt idx="6">
                  <c:v>4720.6249999999991</c:v>
                </c:pt>
                <c:pt idx="7">
                  <c:v>3067.876923076923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2918.7062937062938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D-4A82-A530-4EC712B72229}"/>
            </c:ext>
          </c:extLst>
        </c:ser>
        <c:ser>
          <c:idx val="1"/>
          <c:order val="1"/>
          <c:tx>
            <c:strRef>
              <c:f>'Tabulka č. 4'!$A$14:$P$14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4571.46</c:v>
                </c:pt>
                <c:pt idx="2">
                  <c:v>2639.181818181818</c:v>
                </c:pt>
                <c:pt idx="3">
                  <c:v>3531.1272727272726</c:v>
                </c:pt>
                <c:pt idx="4">
                  <c:v>2783.2</c:v>
                </c:pt>
                <c:pt idx="5">
                  <c:v>3074.1405405405403</c:v>
                </c:pt>
                <c:pt idx="6">
                  <c:v>4623.1076963836276</c:v>
                </c:pt>
                <c:pt idx="7">
                  <c:v>3007.7224736048265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2603.6565977742453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4D-4A82-A530-4EC712B72229}"/>
            </c:ext>
          </c:extLst>
        </c:ser>
        <c:ser>
          <c:idx val="2"/>
          <c:order val="2"/>
          <c:tx>
            <c:strRef>
              <c:f>'Tabulka č. 4'!$A$23:$P$23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4800.0599999999995</c:v>
                </c:pt>
                <c:pt idx="2">
                  <c:v>2771.1272727272726</c:v>
                </c:pt>
                <c:pt idx="3">
                  <c:v>3694.6181818181817</c:v>
                </c:pt>
                <c:pt idx="4">
                  <c:v>2188.1999999999998</c:v>
                </c:pt>
                <c:pt idx="5">
                  <c:v>3228.3243243243242</c:v>
                </c:pt>
                <c:pt idx="6">
                  <c:v>5109.418917237088</c:v>
                </c:pt>
                <c:pt idx="7">
                  <c:v>3158.1297134238312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2896.0254372019081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4D-4A82-A530-4EC712B72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4'!$A$5:$P$5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251.24764044943817</c:v>
                </c:pt>
                <c:pt idx="2">
                  <c:v>352.16399999999999</c:v>
                </c:pt>
                <c:pt idx="3">
                  <c:v>494.17333333333335</c:v>
                </c:pt>
                <c:pt idx="4">
                  <c:v>804.04390243902435</c:v>
                </c:pt>
                <c:pt idx="5">
                  <c:v>444</c:v>
                </c:pt>
                <c:pt idx="6">
                  <c:v>552.66718016945595</c:v>
                </c:pt>
                <c:pt idx="7">
                  <c:v>459.50769230769231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190.3043278788806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7-40AE-890A-0845DB744226}"/>
            </c:ext>
          </c:extLst>
        </c:ser>
        <c:ser>
          <c:idx val="1"/>
          <c:order val="1"/>
          <c:tx>
            <c:strRef>
              <c:f>'Tabulka č. 4'!$A$14:$P$14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251.24764044943817</c:v>
                </c:pt>
                <c:pt idx="2">
                  <c:v>345.12</c:v>
                </c:pt>
                <c:pt idx="3">
                  <c:v>484.29333333333335</c:v>
                </c:pt>
                <c:pt idx="4">
                  <c:v>660.73170731707307</c:v>
                </c:pt>
                <c:pt idx="5">
                  <c:v>435.12</c:v>
                </c:pt>
                <c:pt idx="6">
                  <c:v>548.90753948803103</c:v>
                </c:pt>
                <c:pt idx="7">
                  <c:v>450.49773755656111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215.29411764705881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17-40AE-890A-0845DB744226}"/>
            </c:ext>
          </c:extLst>
        </c:ser>
        <c:ser>
          <c:idx val="2"/>
          <c:order val="2"/>
          <c:tx>
            <c:strRef>
              <c:f>'Tabulka č. 4'!$A$23:$P$23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4'!$B$26:$O$26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175.87415730337079</c:v>
                </c:pt>
                <c:pt idx="2">
                  <c:v>361.92</c:v>
                </c:pt>
                <c:pt idx="3">
                  <c:v>344.72727272727275</c:v>
                </c:pt>
                <c:pt idx="4">
                  <c:v>630.93333333333328</c:v>
                </c:pt>
                <c:pt idx="5">
                  <c:v>304.65882352941179</c:v>
                </c:pt>
                <c:pt idx="6">
                  <c:v>552.73472222222222</c:v>
                </c:pt>
                <c:pt idx="7">
                  <c:v>473.0247128437174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244.58823529411765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17-40AE-890A-0845DB744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5'!$A$5:$P$5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6149.8780487804879</c:v>
                </c:pt>
                <c:pt idx="5">
                  <c:v>3580.864864864865</c:v>
                </c:pt>
                <c:pt idx="6">
                  <c:v>9786.0823588450858</c:v>
                </c:pt>
                <c:pt idx="7">
                  <c:v>4585.5999999999995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6626.4302298099519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E-4FBE-934E-E3702CAFF9F3}"/>
            </c:ext>
          </c:extLst>
        </c:ser>
        <c:ser>
          <c:idx val="1"/>
          <c:order val="1"/>
          <c:tx>
            <c:strRef>
              <c:f>'Tabulka č. 5'!$A$14:$P$14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6149.8780487804879</c:v>
                </c:pt>
                <c:pt idx="5">
                  <c:v>3509.2605405405402</c:v>
                </c:pt>
                <c:pt idx="6">
                  <c:v>10627.428566859571</c:v>
                </c:pt>
                <c:pt idx="7">
                  <c:v>4495.6862745098042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5989.0302066772656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E-4FBE-934E-E3702CAFF9F3}"/>
            </c:ext>
          </c:extLst>
        </c:ser>
        <c:ser>
          <c:idx val="2"/>
          <c:order val="2"/>
          <c:tx>
            <c:strRef>
              <c:f>'Tabulka č. 5'!$A$23:$P$23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5034.166666666667</c:v>
                </c:pt>
                <c:pt idx="5">
                  <c:v>3532.9831478537358</c:v>
                </c:pt>
                <c:pt idx="6">
                  <c:v>12133.18637026995</c:v>
                </c:pt>
                <c:pt idx="7">
                  <c:v>4720.5007541478135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6377.2655007949124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CE-4FBE-934E-E3702CAF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5'!$A$5:$P$5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4970</c:v>
                </c:pt>
                <c:pt idx="5">
                  <c:v>3136.864864864865</c:v>
                </c:pt>
                <c:pt idx="6">
                  <c:v>8760.4523809523816</c:v>
                </c:pt>
                <c:pt idx="7">
                  <c:v>3988.24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5506.9930069930069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7-43E7-AD0B-C954ECB7B3EE}"/>
            </c:ext>
          </c:extLst>
        </c:ser>
        <c:ser>
          <c:idx val="1"/>
          <c:order val="1"/>
          <c:tx>
            <c:strRef>
              <c:f>'Tabulka č. 5'!$A$14:$P$14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4970</c:v>
                </c:pt>
                <c:pt idx="5">
                  <c:v>3074.1405405405403</c:v>
                </c:pt>
                <c:pt idx="6">
                  <c:v>9499.5363624321108</c:v>
                </c:pt>
                <c:pt idx="7">
                  <c:v>3910.0392156862745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4912.5596184419719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7-43E7-AD0B-C954ECB7B3EE}"/>
            </c:ext>
          </c:extLst>
        </c:ser>
        <c:ser>
          <c:idx val="2"/>
          <c:order val="2"/>
          <c:tx>
            <c:strRef>
              <c:f>'Tabulka č. 5'!$A$23:$P$23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3907.5</c:v>
                </c:pt>
                <c:pt idx="5">
                  <c:v>3228.3243243243242</c:v>
                </c:pt>
                <c:pt idx="6">
                  <c:v>10948.754822650902</c:v>
                </c:pt>
                <c:pt idx="7">
                  <c:v>4105.5686274509808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5265.5007949125593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17-43E7-AD0B-C954ECB7B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5'!$A$5:$P$5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1179.8780487804879</c:v>
                </c:pt>
                <c:pt idx="5">
                  <c:v>444</c:v>
                </c:pt>
                <c:pt idx="6">
                  <c:v>1025.6299778927048</c:v>
                </c:pt>
                <c:pt idx="7">
                  <c:v>597.36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1119.4372228169445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1-403C-ABAB-75ADC5ECCF75}"/>
            </c:ext>
          </c:extLst>
        </c:ser>
        <c:ser>
          <c:idx val="1"/>
          <c:order val="1"/>
          <c:tx>
            <c:strRef>
              <c:f>'Tabulka č. 5'!$A$14:$P$14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1179.8780487804879</c:v>
                </c:pt>
                <c:pt idx="5">
                  <c:v>435.12</c:v>
                </c:pt>
                <c:pt idx="6">
                  <c:v>1127.8922044274611</c:v>
                </c:pt>
                <c:pt idx="7">
                  <c:v>585.64705882352939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1-403C-ABAB-75ADC5ECCF75}"/>
            </c:ext>
          </c:extLst>
        </c:ser>
        <c:ser>
          <c:idx val="2"/>
          <c:order val="2"/>
          <c:tx>
            <c:strRef>
              <c:f>'Tabulka č. 5'!$A$23:$P$23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5'!$B$26:$O$26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1126.6666666666667</c:v>
                </c:pt>
                <c:pt idx="5">
                  <c:v>304.65882352941179</c:v>
                </c:pt>
                <c:pt idx="6">
                  <c:v>1184.4315476190477</c:v>
                </c:pt>
                <c:pt idx="7">
                  <c:v>614.9321266968326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21-403C-ABAB-75ADC5ECC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6'!$A$5:$P$5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10037.853658536585</c:v>
                </c:pt>
                <c:pt idx="5">
                  <c:v>3580.864864864865</c:v>
                </c:pt>
                <c:pt idx="6">
                  <c:v>8831.8675833858524</c:v>
                </c:pt>
                <c:pt idx="7">
                  <c:v>5732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7127.1073170731706</c:v>
                </c:pt>
                <c:pt idx="13">
                  <c:v>7436.4039538989846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77-4C3A-9214-9E83815B2821}"/>
            </c:ext>
          </c:extLst>
        </c:ser>
        <c:ser>
          <c:idx val="1"/>
          <c:order val="1"/>
          <c:tx>
            <c:strRef>
              <c:f>'Tabulka č. 6'!$A$14:$P$14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11069.780487804877</c:v>
                </c:pt>
                <c:pt idx="5">
                  <c:v>3509.2605405405402</c:v>
                </c:pt>
                <c:pt idx="6">
                  <c:v>9918.9333290689319</c:v>
                </c:pt>
                <c:pt idx="7">
                  <c:v>5619.6078431372543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7055.8411529933474</c:v>
                </c:pt>
                <c:pt idx="13">
                  <c:v>6382.0349761526231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77-4C3A-9214-9E83815B2821}"/>
            </c:ext>
          </c:extLst>
        </c:ser>
        <c:ser>
          <c:idx val="2"/>
          <c:order val="2"/>
          <c:tx>
            <c:strRef>
              <c:f>'Tabulka č. 6'!$A$23:$P$23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9061.5</c:v>
                </c:pt>
                <c:pt idx="5">
                  <c:v>3532.9831478537358</c:v>
                </c:pt>
                <c:pt idx="6">
                  <c:v>10515.428187567293</c:v>
                </c:pt>
                <c:pt idx="7">
                  <c:v>5900.6259426847664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7408.6315742793795</c:v>
                </c:pt>
                <c:pt idx="13">
                  <c:v>6535.2305246422893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7-4C3A-9214-9E83815B2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6'!$A$5:$P$5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8112</c:v>
                </c:pt>
                <c:pt idx="5">
                  <c:v>3136.864864864865</c:v>
                </c:pt>
                <c:pt idx="6">
                  <c:v>7906.2440476190486</c:v>
                </c:pt>
                <c:pt idx="7">
                  <c:v>4985.3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6731.707317073171</c:v>
                </c:pt>
                <c:pt idx="13">
                  <c:v>5947.552447552448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F-4D5E-9EA6-107B68C2C4F1}"/>
            </c:ext>
          </c:extLst>
        </c:ser>
        <c:ser>
          <c:idx val="1"/>
          <c:order val="1"/>
          <c:tx>
            <c:strRef>
              <c:f>'Tabulka č. 6'!$A$14:$P$14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8946</c:v>
                </c:pt>
                <c:pt idx="5">
                  <c:v>3074.1405405405403</c:v>
                </c:pt>
                <c:pt idx="6">
                  <c:v>8866.2339382699683</c:v>
                </c:pt>
                <c:pt idx="7">
                  <c:v>4887.5490196078426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6664.3902439024387</c:v>
                </c:pt>
                <c:pt idx="13">
                  <c:v>5305.5643879173294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F-4D5E-9EA6-107B68C2C4F1}"/>
            </c:ext>
          </c:extLst>
        </c:ser>
        <c:ser>
          <c:idx val="2"/>
          <c:order val="2"/>
          <c:tx>
            <c:strRef>
              <c:f>'Tabulka č. 6'!$A$23:$P$23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7033.5</c:v>
                </c:pt>
                <c:pt idx="5">
                  <c:v>3228.3243243243242</c:v>
                </c:pt>
                <c:pt idx="6">
                  <c:v>9488.9208462974511</c:v>
                </c:pt>
                <c:pt idx="7">
                  <c:v>5131.9607843137255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6997.6097560975613</c:v>
                </c:pt>
                <c:pt idx="13">
                  <c:v>5423.4658187599362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9F-4D5E-9EA6-107B68C2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6'!$A$5:$P$5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1925.8536585365853</c:v>
                </c:pt>
                <c:pt idx="5">
                  <c:v>444</c:v>
                </c:pt>
                <c:pt idx="6">
                  <c:v>925.62353576680312</c:v>
                </c:pt>
                <c:pt idx="7">
                  <c:v>746.7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1488.8515063465366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5-4C51-9FBA-86BC55D71E63}"/>
            </c:ext>
          </c:extLst>
        </c:ser>
        <c:ser>
          <c:idx val="1"/>
          <c:order val="1"/>
          <c:tx>
            <c:strRef>
              <c:f>'Tabulka č. 6'!$A$14:$P$14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2123.7804878048778</c:v>
                </c:pt>
                <c:pt idx="5">
                  <c:v>435.12</c:v>
                </c:pt>
                <c:pt idx="6">
                  <c:v>1052.6993907989636</c:v>
                </c:pt>
                <c:pt idx="7">
                  <c:v>732.05882352941182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5-4C51-9FBA-86BC55D71E63}"/>
            </c:ext>
          </c:extLst>
        </c:ser>
        <c:ser>
          <c:idx val="2"/>
          <c:order val="2"/>
          <c:tx>
            <c:strRef>
              <c:f>'Tabulka č. 6'!$A$23:$P$23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6'!$B$4:$O$4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6'!$B$26:$O$26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2028</c:v>
                </c:pt>
                <c:pt idx="5">
                  <c:v>304.65882352941179</c:v>
                </c:pt>
                <c:pt idx="6">
                  <c:v>1026.5073412698414</c:v>
                </c:pt>
                <c:pt idx="7">
                  <c:v>768.66515837104077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A5-4C51-9FBA-86BC55D71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accent1">
                <a:alpha val="98000"/>
              </a:schemeClr>
            </a:solidFill>
          </a:ln>
        </c:spPr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7'!$A$5:$P$5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10037.853658536585</c:v>
                </c:pt>
                <c:pt idx="5">
                  <c:v>3580.864864864865</c:v>
                </c:pt>
                <c:pt idx="6">
                  <c:v>8831.8675833858524</c:v>
                </c:pt>
                <c:pt idx="7">
                  <c:v>5732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7127.1073170731706</c:v>
                </c:pt>
                <c:pt idx="13">
                  <c:v>7436.4039538989846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1-4EB1-AB0A-7F84C9B5D248}"/>
            </c:ext>
          </c:extLst>
        </c:ser>
        <c:ser>
          <c:idx val="1"/>
          <c:order val="1"/>
          <c:tx>
            <c:strRef>
              <c:f>'Tabulka č. 7'!$A$14:$P$14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11069.780487804877</c:v>
                </c:pt>
                <c:pt idx="5">
                  <c:v>3509.2605405405402</c:v>
                </c:pt>
                <c:pt idx="6">
                  <c:v>8147.6952345923373</c:v>
                </c:pt>
                <c:pt idx="7">
                  <c:v>5619.6078431372543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7055.8411529933474</c:v>
                </c:pt>
                <c:pt idx="13">
                  <c:v>6382.0349761526231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1-4EB1-AB0A-7F84C9B5D248}"/>
            </c:ext>
          </c:extLst>
        </c:ser>
        <c:ser>
          <c:idx val="2"/>
          <c:order val="2"/>
          <c:tx>
            <c:strRef>
              <c:f>'Tabulka č. 7'!$A$23:$P$23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9061.5</c:v>
                </c:pt>
                <c:pt idx="5">
                  <c:v>3532.9831478537358</c:v>
                </c:pt>
                <c:pt idx="6">
                  <c:v>12133.18637026995</c:v>
                </c:pt>
                <c:pt idx="7">
                  <c:v>5900.6259426847664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7408.6315742793795</c:v>
                </c:pt>
                <c:pt idx="13">
                  <c:v>6535.2305246422893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1-4EB1-AB0A-7F84C9B5D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3231.6218181818181</c:v>
                </c:pt>
                <c:pt idx="3">
                  <c:v>3603.2</c:v>
                </c:pt>
                <c:pt idx="4">
                  <c:v>3650.4</c:v>
                </c:pt>
                <c:pt idx="5">
                  <c:v>3136.864864864865</c:v>
                </c:pt>
                <c:pt idx="6">
                  <c:v>8766.875</c:v>
                </c:pt>
                <c:pt idx="7">
                  <c:v>3988.24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6731.707317073171</c:v>
                </c:pt>
                <c:pt idx="13">
                  <c:v>5506.9930069930069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7-456B-A5AF-059877B0DFA1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3167.0181818181818</c:v>
                </c:pt>
                <c:pt idx="3">
                  <c:v>3531.1272727272726</c:v>
                </c:pt>
                <c:pt idx="4">
                  <c:v>6958.0000000000009</c:v>
                </c:pt>
                <c:pt idx="5">
                  <c:v>3074.1405405405403</c:v>
                </c:pt>
                <c:pt idx="6">
                  <c:v>4781.4333024241623</c:v>
                </c:pt>
                <c:pt idx="7">
                  <c:v>3910.0392156862745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6664.3902439024387</c:v>
                </c:pt>
                <c:pt idx="13">
                  <c:v>4912.5596184419719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87-456B-A5AF-059877B0DFA1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3325.352727272727</c:v>
                </c:pt>
                <c:pt idx="3">
                  <c:v>3694.6181818181817</c:v>
                </c:pt>
                <c:pt idx="4">
                  <c:v>5470.5</c:v>
                </c:pt>
                <c:pt idx="5">
                  <c:v>3228.3243243243242</c:v>
                </c:pt>
                <c:pt idx="6">
                  <c:v>5109.418917237088</c:v>
                </c:pt>
                <c:pt idx="7">
                  <c:v>4105.5686274509808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6997.6097560975613</c:v>
                </c:pt>
                <c:pt idx="13">
                  <c:v>5265.5007949125593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87-456B-A5AF-059877B0D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7'!$A$5:$P$5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8112</c:v>
                </c:pt>
                <c:pt idx="5">
                  <c:v>3136.864864864865</c:v>
                </c:pt>
                <c:pt idx="6">
                  <c:v>7906.2440476190486</c:v>
                </c:pt>
                <c:pt idx="7">
                  <c:v>4985.3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6731.707317073171</c:v>
                </c:pt>
                <c:pt idx="13">
                  <c:v>5947.552447552448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3-4220-BC7B-5AF51F0F4D14}"/>
            </c:ext>
          </c:extLst>
        </c:ser>
        <c:ser>
          <c:idx val="1"/>
          <c:order val="1"/>
          <c:tx>
            <c:strRef>
              <c:f>'Tabulka č. 7'!$A$14:$P$14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8946</c:v>
                </c:pt>
                <c:pt idx="5">
                  <c:v>3074.1405405405403</c:v>
                </c:pt>
                <c:pt idx="6">
                  <c:v>7282.9778778646169</c:v>
                </c:pt>
                <c:pt idx="7">
                  <c:v>4887.5490196078426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6664.3902439024387</c:v>
                </c:pt>
                <c:pt idx="13">
                  <c:v>5305.5643879173294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3-4220-BC7B-5AF51F0F4D14}"/>
            </c:ext>
          </c:extLst>
        </c:ser>
        <c:ser>
          <c:idx val="2"/>
          <c:order val="2"/>
          <c:tx>
            <c:strRef>
              <c:f>'Tabulka č. 7'!$A$23:$P$23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7033.5</c:v>
                </c:pt>
                <c:pt idx="5">
                  <c:v>3228.3243243243242</c:v>
                </c:pt>
                <c:pt idx="6">
                  <c:v>10948.754822650902</c:v>
                </c:pt>
                <c:pt idx="7">
                  <c:v>5131.9607843137255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6997.6097560975613</c:v>
                </c:pt>
                <c:pt idx="13">
                  <c:v>5423.4658187599362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D3-4220-BC7B-5AF51F0F4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7'!$A$5:$P$5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1925.8536585365853</c:v>
                </c:pt>
                <c:pt idx="5">
                  <c:v>444</c:v>
                </c:pt>
                <c:pt idx="6">
                  <c:v>925.62353576680312</c:v>
                </c:pt>
                <c:pt idx="7">
                  <c:v>746.7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1488.8515063465366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D-4893-824F-61B89493877B}"/>
            </c:ext>
          </c:extLst>
        </c:ser>
        <c:ser>
          <c:idx val="1"/>
          <c:order val="1"/>
          <c:tx>
            <c:strRef>
              <c:f>'Tabulka č. 7'!$A$14:$P$14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2123.7804878048778</c:v>
                </c:pt>
                <c:pt idx="5">
                  <c:v>435.12</c:v>
                </c:pt>
                <c:pt idx="6">
                  <c:v>864.71735672772013</c:v>
                </c:pt>
                <c:pt idx="7">
                  <c:v>732.05882352941182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BD-4893-824F-61B89493877B}"/>
            </c:ext>
          </c:extLst>
        </c:ser>
        <c:ser>
          <c:idx val="2"/>
          <c:order val="2"/>
          <c:tx>
            <c:strRef>
              <c:f>'Tabulka č. 7'!$A$23:$P$23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7'!$B$4:$O$4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7'!$B$26:$O$26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2028</c:v>
                </c:pt>
                <c:pt idx="5">
                  <c:v>304.65882352941179</c:v>
                </c:pt>
                <c:pt idx="6">
                  <c:v>1184.4315476190477</c:v>
                </c:pt>
                <c:pt idx="7">
                  <c:v>768.66515837104077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BD-4893-824F-61B894938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8'!$A$5:$P$5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2509.4634146341464</c:v>
                </c:pt>
                <c:pt idx="5">
                  <c:v>3580.864864864865</c:v>
                </c:pt>
                <c:pt idx="6">
                  <c:v>7174.5471839040219</c:v>
                </c:pt>
                <c:pt idx="7">
                  <c:v>4585.5999999999995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6626.4302298099519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B-423D-A038-9D267710C6FC}"/>
            </c:ext>
          </c:extLst>
        </c:ser>
        <c:ser>
          <c:idx val="1"/>
          <c:order val="1"/>
          <c:tx>
            <c:strRef>
              <c:f>'Tabulka č. 8'!$A$14:$P$14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2459.9512195121952</c:v>
                </c:pt>
                <c:pt idx="5">
                  <c:v>3509.2605405405402</c:v>
                </c:pt>
                <c:pt idx="6">
                  <c:v>7084.9523779063811</c:v>
                </c:pt>
                <c:pt idx="7">
                  <c:v>4495.6862745098042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5989.0302066772656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B-423D-A038-9D267710C6FC}"/>
            </c:ext>
          </c:extLst>
        </c:ser>
        <c:ser>
          <c:idx val="2"/>
          <c:order val="2"/>
          <c:tx>
            <c:strRef>
              <c:f>'Tabulka č. 8'!$A$23:$P$23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2013.6666666666667</c:v>
                </c:pt>
                <c:pt idx="5">
                  <c:v>3532.9831478537358</c:v>
                </c:pt>
                <c:pt idx="6">
                  <c:v>8088.7909135133004</c:v>
                </c:pt>
                <c:pt idx="7">
                  <c:v>4720.5007541478135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6377.2655007949124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1B-423D-A038-9D267710C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8'!$A$5:$P$5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2028</c:v>
                </c:pt>
                <c:pt idx="5">
                  <c:v>3136.864864864865</c:v>
                </c:pt>
                <c:pt idx="6">
                  <c:v>6422.6190476190477</c:v>
                </c:pt>
                <c:pt idx="7">
                  <c:v>3988.24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5506.9930069930069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2-42A1-A376-69DEBD03B6EE}"/>
            </c:ext>
          </c:extLst>
        </c:ser>
        <c:ser>
          <c:idx val="1"/>
          <c:order val="1"/>
          <c:tx>
            <c:strRef>
              <c:f>'Tabulka č. 8'!$A$14:$P$14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1988</c:v>
                </c:pt>
                <c:pt idx="5">
                  <c:v>3074.1405405405403</c:v>
                </c:pt>
                <c:pt idx="6">
                  <c:v>6333.0242416214069</c:v>
                </c:pt>
                <c:pt idx="7">
                  <c:v>3910.0392156862745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4912.5596184419719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A2-42A1-A376-69DEBD03B6EE}"/>
            </c:ext>
          </c:extLst>
        </c:ser>
        <c:ser>
          <c:idx val="2"/>
          <c:order val="2"/>
          <c:tx>
            <c:strRef>
              <c:f>'Tabulka č. 8'!$A$23:$P$23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1563</c:v>
                </c:pt>
                <c:pt idx="5">
                  <c:v>3228.3243243243242</c:v>
                </c:pt>
                <c:pt idx="6">
                  <c:v>7299.1698817672686</c:v>
                </c:pt>
                <c:pt idx="7">
                  <c:v>4105.5686274509808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5265.5007949125593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A2-42A1-A376-69DEBD03B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8'!$A$5:$P$5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481.46341463414632</c:v>
                </c:pt>
                <c:pt idx="5">
                  <c:v>444</c:v>
                </c:pt>
                <c:pt idx="6">
                  <c:v>751.92813628497402</c:v>
                </c:pt>
                <c:pt idx="7">
                  <c:v>597.36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1119.4372228169445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9-4A8D-B019-FD6D58167E2A}"/>
            </c:ext>
          </c:extLst>
        </c:ser>
        <c:ser>
          <c:idx val="1"/>
          <c:order val="1"/>
          <c:tx>
            <c:strRef>
              <c:f>'Tabulka č. 8'!$A$14:$P$14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471.95121951219511</c:v>
                </c:pt>
                <c:pt idx="5">
                  <c:v>435.12</c:v>
                </c:pt>
                <c:pt idx="6">
                  <c:v>751.92813628497402</c:v>
                </c:pt>
                <c:pt idx="7">
                  <c:v>585.64705882352939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09-4A8D-B019-FD6D58167E2A}"/>
            </c:ext>
          </c:extLst>
        </c:ser>
        <c:ser>
          <c:idx val="2"/>
          <c:order val="2"/>
          <c:tx>
            <c:strRef>
              <c:f>'Tabulka č. 8'!$A$23:$P$23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8'!$B$4:$O$4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8'!$B$26:$O$26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450.66666666666669</c:v>
                </c:pt>
                <c:pt idx="5">
                  <c:v>304.65882352941179</c:v>
                </c:pt>
                <c:pt idx="6">
                  <c:v>789.6210317460318</c:v>
                </c:pt>
                <c:pt idx="7">
                  <c:v>614.9321266968326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09-4A8D-B019-FD6D58167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9'!$A$5:$P$5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2509.4634146341464</c:v>
                </c:pt>
                <c:pt idx="5">
                  <c:v>3580.864864864865</c:v>
                </c:pt>
                <c:pt idx="6">
                  <c:v>7174.5471839040219</c:v>
                </c:pt>
                <c:pt idx="7">
                  <c:v>3057.0666666666666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6626.4302298099519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A-4E4F-8EAE-8D5F2A6DF617}"/>
            </c:ext>
          </c:extLst>
        </c:ser>
        <c:ser>
          <c:idx val="1"/>
          <c:order val="1"/>
          <c:tx>
            <c:strRef>
              <c:f>'Tabulka č. 9'!$A$14:$P$14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2459.9512195121952</c:v>
                </c:pt>
                <c:pt idx="5">
                  <c:v>3509.2605405405402</c:v>
                </c:pt>
                <c:pt idx="6">
                  <c:v>7084.9523779063811</c:v>
                </c:pt>
                <c:pt idx="7">
                  <c:v>2997.124183006536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5989.0302066772656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A-4E4F-8EAE-8D5F2A6DF617}"/>
            </c:ext>
          </c:extLst>
        </c:ser>
        <c:ser>
          <c:idx val="2"/>
          <c:order val="2"/>
          <c:tx>
            <c:strRef>
              <c:f>'Tabulka č. 9'!$A$23:$P$23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2013.6666666666667</c:v>
                </c:pt>
                <c:pt idx="5">
                  <c:v>3532.9831478537358</c:v>
                </c:pt>
                <c:pt idx="6">
                  <c:v>8088.7909135133004</c:v>
                </c:pt>
                <c:pt idx="7">
                  <c:v>3147.0005027652087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6377.2655007949124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A-4E4F-8EAE-8D5F2A6DF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9'!$A$5:$P$5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2028</c:v>
                </c:pt>
                <c:pt idx="5">
                  <c:v>3136.864864864865</c:v>
                </c:pt>
                <c:pt idx="6">
                  <c:v>6422.6190476190477</c:v>
                </c:pt>
                <c:pt idx="7">
                  <c:v>2658.8266666666668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5506.9930069930069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A-42AC-B393-D1FB766FC1AA}"/>
            </c:ext>
          </c:extLst>
        </c:ser>
        <c:ser>
          <c:idx val="1"/>
          <c:order val="1"/>
          <c:tx>
            <c:strRef>
              <c:f>'Tabulka č. 9'!$A$14:$P$14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1988</c:v>
                </c:pt>
                <c:pt idx="5">
                  <c:v>3074.1405405405403</c:v>
                </c:pt>
                <c:pt idx="6">
                  <c:v>6333.0242416214069</c:v>
                </c:pt>
                <c:pt idx="7">
                  <c:v>2606.6928104575163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4912.5596184419719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EA-42AC-B393-D1FB766FC1AA}"/>
            </c:ext>
          </c:extLst>
        </c:ser>
        <c:ser>
          <c:idx val="2"/>
          <c:order val="2"/>
          <c:tx>
            <c:strRef>
              <c:f>'Tabulka č. 9'!$A$23:$P$23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1563</c:v>
                </c:pt>
                <c:pt idx="5">
                  <c:v>3228.3243243243242</c:v>
                </c:pt>
                <c:pt idx="6">
                  <c:v>7299.1698817672686</c:v>
                </c:pt>
                <c:pt idx="7">
                  <c:v>2737.045751633987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5265.5007949125593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EA-42AC-B393-D1FB766FC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9'!$A$5:$P$5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481.46341463414632</c:v>
                </c:pt>
                <c:pt idx="5">
                  <c:v>444</c:v>
                </c:pt>
                <c:pt idx="6">
                  <c:v>751.92813628497402</c:v>
                </c:pt>
                <c:pt idx="7">
                  <c:v>398.24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1119.4372228169445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3D-4F9E-BD6E-BB1F05AAE172}"/>
            </c:ext>
          </c:extLst>
        </c:ser>
        <c:ser>
          <c:idx val="1"/>
          <c:order val="1"/>
          <c:tx>
            <c:strRef>
              <c:f>'Tabulka č. 9'!$A$14:$P$14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471.95121951219511</c:v>
                </c:pt>
                <c:pt idx="5">
                  <c:v>435.12</c:v>
                </c:pt>
                <c:pt idx="6">
                  <c:v>751.92813628497402</c:v>
                </c:pt>
                <c:pt idx="7">
                  <c:v>390.43137254901961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3D-4F9E-BD6E-BB1F05AAE172}"/>
            </c:ext>
          </c:extLst>
        </c:ser>
        <c:ser>
          <c:idx val="2"/>
          <c:order val="2"/>
          <c:tx>
            <c:strRef>
              <c:f>'Tabulka č. 9'!$A$23:$P$23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9'!$B$4:$O$4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9'!$B$26:$O$26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450.66666666666669</c:v>
                </c:pt>
                <c:pt idx="5">
                  <c:v>304.65882352941179</c:v>
                </c:pt>
                <c:pt idx="6">
                  <c:v>789.6210317460318</c:v>
                </c:pt>
                <c:pt idx="7">
                  <c:v>409.95475113122171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3D-4F9E-BD6E-BB1F05AAE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10'!$A$5:$P$5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2509.4634146341464</c:v>
                </c:pt>
                <c:pt idx="5">
                  <c:v>3580.864864864865</c:v>
                </c:pt>
                <c:pt idx="6">
                  <c:v>7174.5471839040219</c:v>
                </c:pt>
                <c:pt idx="7">
                  <c:v>4585.5999999999995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6626.4302298099519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9-4672-8F92-924F5540EAB6}"/>
            </c:ext>
          </c:extLst>
        </c:ser>
        <c:ser>
          <c:idx val="1"/>
          <c:order val="1"/>
          <c:tx>
            <c:strRef>
              <c:f>'Tabulka č. 10'!$A$14:$P$14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2459.9512195121952</c:v>
                </c:pt>
                <c:pt idx="5">
                  <c:v>3509.2605405405402</c:v>
                </c:pt>
                <c:pt idx="6">
                  <c:v>7084.9523779063811</c:v>
                </c:pt>
                <c:pt idx="7">
                  <c:v>4495.6862745098042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5989.0302066772656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9-4672-8F92-924F5540EAB6}"/>
            </c:ext>
          </c:extLst>
        </c:ser>
        <c:ser>
          <c:idx val="2"/>
          <c:order val="2"/>
          <c:tx>
            <c:strRef>
              <c:f>'Tabulka č. 10'!$A$23:$P$23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2013.6666666666667</c:v>
                </c:pt>
                <c:pt idx="5">
                  <c:v>3532.9831478537358</c:v>
                </c:pt>
                <c:pt idx="6">
                  <c:v>8088.7909135133004</c:v>
                </c:pt>
                <c:pt idx="7">
                  <c:v>4720.5007541478135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6377.2655007949124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9-4672-8F92-924F5540E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10'!$A$5:$P$5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2028</c:v>
                </c:pt>
                <c:pt idx="5">
                  <c:v>3136.864864864865</c:v>
                </c:pt>
                <c:pt idx="6">
                  <c:v>6422.6190476190477</c:v>
                </c:pt>
                <c:pt idx="7">
                  <c:v>3988.24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5506.9930069930069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1-4C5A-833F-7EC442E2F70C}"/>
            </c:ext>
          </c:extLst>
        </c:ser>
        <c:ser>
          <c:idx val="1"/>
          <c:order val="1"/>
          <c:tx>
            <c:strRef>
              <c:f>'Tabulka č. 10'!$A$14:$P$14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1988</c:v>
                </c:pt>
                <c:pt idx="5">
                  <c:v>3074.1405405405403</c:v>
                </c:pt>
                <c:pt idx="6">
                  <c:v>6333.0242416214069</c:v>
                </c:pt>
                <c:pt idx="7">
                  <c:v>3910.0392156862745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4912.5596184419719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01-4C5A-833F-7EC442E2F70C}"/>
            </c:ext>
          </c:extLst>
        </c:ser>
        <c:ser>
          <c:idx val="2"/>
          <c:order val="2"/>
          <c:tx>
            <c:strRef>
              <c:f>'Tabulka č. 10'!$A$23:$P$23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1563</c:v>
                </c:pt>
                <c:pt idx="5">
                  <c:v>3228.3243243243242</c:v>
                </c:pt>
                <c:pt idx="6">
                  <c:v>7299.1698817672686</c:v>
                </c:pt>
                <c:pt idx="7">
                  <c:v>4105.5686274509808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5265.5007949125593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01-4C5A-833F-7EC442E2F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422.59679999999997</c:v>
                </c:pt>
                <c:pt idx="3">
                  <c:v>494.17333333333335</c:v>
                </c:pt>
                <c:pt idx="4">
                  <c:v>866.63414634146341</c:v>
                </c:pt>
                <c:pt idx="5">
                  <c:v>444</c:v>
                </c:pt>
                <c:pt idx="6">
                  <c:v>1026.3819060289895</c:v>
                </c:pt>
                <c:pt idx="7">
                  <c:v>597.36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1119.4372228169445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1-4623-8C73-6F9C9810708E}"/>
            </c:ext>
          </c:extLst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414.14400000000001</c:v>
                </c:pt>
                <c:pt idx="3">
                  <c:v>484.29333333333335</c:v>
                </c:pt>
                <c:pt idx="4">
                  <c:v>1651.8292682926831</c:v>
                </c:pt>
                <c:pt idx="5">
                  <c:v>435.12</c:v>
                </c:pt>
                <c:pt idx="6">
                  <c:v>567.70574289515548</c:v>
                </c:pt>
                <c:pt idx="7">
                  <c:v>585.64705882352939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1-4623-8C73-6F9C9810708E}"/>
            </c:ext>
          </c:extLst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434.30399999999997</c:v>
                </c:pt>
                <c:pt idx="3">
                  <c:v>344.72727272727275</c:v>
                </c:pt>
                <c:pt idx="4">
                  <c:v>1577.3333333333333</c:v>
                </c:pt>
                <c:pt idx="5">
                  <c:v>304.65882352941179</c:v>
                </c:pt>
                <c:pt idx="6">
                  <c:v>552.73472222222222</c:v>
                </c:pt>
                <c:pt idx="7">
                  <c:v>614.9321266968326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41-4623-8C73-6F9C98107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10'!$A$5:$P$5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481.46341463414632</c:v>
                </c:pt>
                <c:pt idx="5">
                  <c:v>444</c:v>
                </c:pt>
                <c:pt idx="6">
                  <c:v>751.92813628497402</c:v>
                </c:pt>
                <c:pt idx="7">
                  <c:v>597.36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1119.4372228169445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3-4A0B-9289-460A19AC6336}"/>
            </c:ext>
          </c:extLst>
        </c:ser>
        <c:ser>
          <c:idx val="1"/>
          <c:order val="1"/>
          <c:tx>
            <c:strRef>
              <c:f>'Tabulka č. 10'!$A$14:$P$14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471.95121951219511</c:v>
                </c:pt>
                <c:pt idx="5">
                  <c:v>435.12</c:v>
                </c:pt>
                <c:pt idx="6">
                  <c:v>751.92813628497402</c:v>
                </c:pt>
                <c:pt idx="7">
                  <c:v>585.64705882352939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3-4A0B-9289-460A19AC6336}"/>
            </c:ext>
          </c:extLst>
        </c:ser>
        <c:ser>
          <c:idx val="2"/>
          <c:order val="2"/>
          <c:tx>
            <c:strRef>
              <c:f>'Tabulka č. 10'!$A$23:$P$23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10'!$B$4:$O$4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10'!$B$26:$O$26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450.66666666666669</c:v>
                </c:pt>
                <c:pt idx="5">
                  <c:v>304.65882352941179</c:v>
                </c:pt>
                <c:pt idx="6">
                  <c:v>789.6210317460318</c:v>
                </c:pt>
                <c:pt idx="7">
                  <c:v>614.9321266968326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53-4A0B-9289-460A19AC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9839.8048780487807</c:v>
                </c:pt>
                <c:pt idx="5">
                  <c:v>3580.864864864865</c:v>
                </c:pt>
                <c:pt idx="6">
                  <c:v>5273.2921801694547</c:v>
                </c:pt>
                <c:pt idx="7">
                  <c:v>7642.666666666667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8566.8760166275097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8-42BF-810F-D10547D68FAB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9839.8048780487807</c:v>
                </c:pt>
                <c:pt idx="5">
                  <c:v>3509.2605405405402</c:v>
                </c:pt>
                <c:pt idx="6">
                  <c:v>5349.139045319318</c:v>
                </c:pt>
                <c:pt idx="7">
                  <c:v>7492.8104575163397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7610.1748807631175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8-42BF-810F-D10547D68FAB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8054.666666666667</c:v>
                </c:pt>
                <c:pt idx="5">
                  <c:v>3532.9831478537358</c:v>
                </c:pt>
                <c:pt idx="6">
                  <c:v>5662.1536394593104</c:v>
                </c:pt>
                <c:pt idx="7">
                  <c:v>7867.5012569130213</c:v>
                </c:pt>
                <c:pt idx="8">
                  <c:v>2763.3909090909092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8114.880763116058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E8-42BF-810F-D10547D68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7952</c:v>
                </c:pt>
                <c:pt idx="5">
                  <c:v>3136.864864864865</c:v>
                </c:pt>
                <c:pt idx="6">
                  <c:v>4720.6249999999991</c:v>
                </c:pt>
                <c:pt idx="7">
                  <c:v>6647.0666666666666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7324.3006993007002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F9-4E7E-BDA5-C1AFC5B6B3FD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7952</c:v>
                </c:pt>
                <c:pt idx="5">
                  <c:v>3074.1405405405403</c:v>
                </c:pt>
                <c:pt idx="6">
                  <c:v>4781.4333024241623</c:v>
                </c:pt>
                <c:pt idx="7">
                  <c:v>6516.7320261437908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6533.7042925278229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F9-4E7E-BDA5-C1AFC5B6B3FD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6252</c:v>
                </c:pt>
                <c:pt idx="5">
                  <c:v>3228.3243243243242</c:v>
                </c:pt>
                <c:pt idx="6">
                  <c:v>5109.418917237088</c:v>
                </c:pt>
                <c:pt idx="7">
                  <c:v>6842.6143790849674</c:v>
                </c:pt>
                <c:pt idx="8">
                  <c:v>2459.409090909091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7003.1160572337049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9-4E7E-BDA5-C1AFC5B6B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1887.8048780487804</c:v>
                </c:pt>
                <c:pt idx="5">
                  <c:v>444</c:v>
                </c:pt>
                <c:pt idx="6">
                  <c:v>552.66718016945595</c:v>
                </c:pt>
                <c:pt idx="7">
                  <c:v>995.6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1242.5753173268085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32-44DC-A492-68138F35C11B}"/>
            </c:ext>
          </c:extLst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1887.8048780487804</c:v>
                </c:pt>
                <c:pt idx="5">
                  <c:v>435.12</c:v>
                </c:pt>
                <c:pt idx="6">
                  <c:v>567.70574289515548</c:v>
                </c:pt>
                <c:pt idx="7">
                  <c:v>976.07843137254895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32-44DC-A492-68138F35C11B}"/>
            </c:ext>
          </c:extLst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1802.6666666666667</c:v>
                </c:pt>
                <c:pt idx="5">
                  <c:v>304.65882352941179</c:v>
                </c:pt>
                <c:pt idx="6">
                  <c:v>552.73472222222222</c:v>
                </c:pt>
                <c:pt idx="7">
                  <c:v>1024.8868778280544</c:v>
                </c:pt>
                <c:pt idx="8">
                  <c:v>303.9818181818182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32-44DC-A492-68138F35C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6834.7243481454279</c:v>
                </c:pt>
                <c:pt idx="1">
                  <c:v>8037.8460674157304</c:v>
                </c:pt>
                <c:pt idx="2">
                  <c:v>12180.728727272726</c:v>
                </c:pt>
                <c:pt idx="3">
                  <c:v>4097.373333333333</c:v>
                </c:pt>
                <c:pt idx="4">
                  <c:v>10037.853658536585</c:v>
                </c:pt>
                <c:pt idx="5">
                  <c:v>3580.864864864865</c:v>
                </c:pt>
                <c:pt idx="6">
                  <c:v>7956.5728269495603</c:v>
                </c:pt>
                <c:pt idx="7">
                  <c:v>7642.666666666667</c:v>
                </c:pt>
                <c:pt idx="8">
                  <c:v>5348.7428571428572</c:v>
                </c:pt>
                <c:pt idx="9">
                  <c:v>5615.9786666666669</c:v>
                </c:pt>
                <c:pt idx="10">
                  <c:v>4595.8507383028355</c:v>
                </c:pt>
                <c:pt idx="11">
                  <c:v>4232.1766204418527</c:v>
                </c:pt>
                <c:pt idx="12">
                  <c:v>6395.4</c:v>
                </c:pt>
                <c:pt idx="13">
                  <c:v>7060.6761528729703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3-4D5D-B5EC-3E62D797EE0E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6698.0144326110913</c:v>
                </c:pt>
                <c:pt idx="1">
                  <c:v>8037.8460674157304</c:v>
                </c:pt>
                <c:pt idx="2">
                  <c:v>11937.207272727272</c:v>
                </c:pt>
                <c:pt idx="3">
                  <c:v>4015.4206060606061</c:v>
                </c:pt>
                <c:pt idx="4">
                  <c:v>9839.8048780487807</c:v>
                </c:pt>
                <c:pt idx="5">
                  <c:v>3509.2605405405402</c:v>
                </c:pt>
                <c:pt idx="6">
                  <c:v>6589.0057114529345</c:v>
                </c:pt>
                <c:pt idx="7">
                  <c:v>7492.8104575163397</c:v>
                </c:pt>
                <c:pt idx="8">
                  <c:v>5241.7558441558449</c:v>
                </c:pt>
                <c:pt idx="9">
                  <c:v>5520.5306666666665</c:v>
                </c:pt>
                <c:pt idx="10">
                  <c:v>4338.89041832562</c:v>
                </c:pt>
                <c:pt idx="11">
                  <c:v>4232.1766204418527</c:v>
                </c:pt>
                <c:pt idx="12">
                  <c:v>6331.4509090909087</c:v>
                </c:pt>
                <c:pt idx="13">
                  <c:v>7266.295707472178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D3-4D5D-B5EC-3E62D797EE0E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3'!$B$24:$O$24</c:f>
              <c:numCache>
                <c:formatCode>#,##0</c:formatCode>
                <c:ptCount val="14"/>
                <c:pt idx="0">
                  <c:v>7032.9378626514872</c:v>
                </c:pt>
                <c:pt idx="1">
                  <c:v>8293.2235955056185</c:v>
                </c:pt>
                <c:pt idx="2">
                  <c:v>12532.189090909091</c:v>
                </c:pt>
                <c:pt idx="3">
                  <c:v>4039.3454545454542</c:v>
                </c:pt>
                <c:pt idx="4">
                  <c:v>8054.666666666667</c:v>
                </c:pt>
                <c:pt idx="5">
                  <c:v>3532.9831478537358</c:v>
                </c:pt>
                <c:pt idx="6">
                  <c:v>8897.6700048646308</c:v>
                </c:pt>
                <c:pt idx="7">
                  <c:v>7867.5012569130213</c:v>
                </c:pt>
                <c:pt idx="8">
                  <c:v>5526.7818181818184</c:v>
                </c:pt>
                <c:pt idx="9">
                  <c:v>5796.5173333333332</c:v>
                </c:pt>
                <c:pt idx="10">
                  <c:v>4685.6289494918728</c:v>
                </c:pt>
                <c:pt idx="11">
                  <c:v>4434.733161456501</c:v>
                </c:pt>
                <c:pt idx="12">
                  <c:v>6648.0218181818182</c:v>
                </c:pt>
                <c:pt idx="13">
                  <c:v>7746.2957074721789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D3-4D5D-B5EC-3E62D797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2128"/>
        <c:axId val="223002520"/>
      </c:barChart>
      <c:catAx>
        <c:axId val="2230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2520"/>
        <c:crosses val="autoZero"/>
        <c:auto val="1"/>
        <c:lblAlgn val="ctr"/>
        <c:lblOffset val="100"/>
        <c:noMultiLvlLbl val="0"/>
      </c:catAx>
      <c:valAx>
        <c:axId val="223002520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212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5264.7814910025709</c:v>
                </c:pt>
                <c:pt idx="1">
                  <c:v>7619.1</c:v>
                </c:pt>
                <c:pt idx="2">
                  <c:v>10772.072727272727</c:v>
                </c:pt>
                <c:pt idx="3">
                  <c:v>3603.2</c:v>
                </c:pt>
                <c:pt idx="4">
                  <c:v>8112</c:v>
                </c:pt>
                <c:pt idx="5">
                  <c:v>3136.864864864865</c:v>
                </c:pt>
                <c:pt idx="6">
                  <c:v>7122.6845238095239</c:v>
                </c:pt>
                <c:pt idx="7">
                  <c:v>6647.0666666666666</c:v>
                </c:pt>
                <c:pt idx="8">
                  <c:v>4772.181818181818</c:v>
                </c:pt>
                <c:pt idx="9">
                  <c:v>5157.3119999999999</c:v>
                </c:pt>
                <c:pt idx="10">
                  <c:v>4459.5243701436311</c:v>
                </c:pt>
                <c:pt idx="11">
                  <c:v>3779.8315224026373</c:v>
                </c:pt>
                <c:pt idx="12">
                  <c:v>6000</c:v>
                </c:pt>
                <c:pt idx="13">
                  <c:v>6333.0419580419566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1-4A55-9202-8E52A9C78BE8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5159.4858611825193</c:v>
                </c:pt>
                <c:pt idx="1">
                  <c:v>7619.1</c:v>
                </c:pt>
                <c:pt idx="2">
                  <c:v>10556.727272727272</c:v>
                </c:pt>
                <c:pt idx="3">
                  <c:v>3531.1272727272726</c:v>
                </c:pt>
                <c:pt idx="4">
                  <c:v>7952</c:v>
                </c:pt>
                <c:pt idx="5">
                  <c:v>3074.1405405405403</c:v>
                </c:pt>
                <c:pt idx="6">
                  <c:v>5889.7125447079088</c:v>
                </c:pt>
                <c:pt idx="7">
                  <c:v>6516.7320261437908</c:v>
                </c:pt>
                <c:pt idx="8">
                  <c:v>4676.727272727273</c:v>
                </c:pt>
                <c:pt idx="9">
                  <c:v>5069.6639999999998</c:v>
                </c:pt>
                <c:pt idx="10">
                  <c:v>4269.2925089179544</c:v>
                </c:pt>
                <c:pt idx="11">
                  <c:v>3779.8315224026373</c:v>
                </c:pt>
                <c:pt idx="12">
                  <c:v>5940</c:v>
                </c:pt>
                <c:pt idx="13">
                  <c:v>6189.8251192368843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1-4A55-9202-8E52A9C78BE8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3'!$B$25:$O$25</c:f>
              <c:numCache>
                <c:formatCode>#,##0</c:formatCode>
                <c:ptCount val="14"/>
                <c:pt idx="0">
                  <c:v>5417.4807197943446</c:v>
                </c:pt>
                <c:pt idx="1">
                  <c:v>8000.1</c:v>
                </c:pt>
                <c:pt idx="2">
                  <c:v>11084.50909090909</c:v>
                </c:pt>
                <c:pt idx="3">
                  <c:v>3694.6181818181817</c:v>
                </c:pt>
                <c:pt idx="4">
                  <c:v>6252</c:v>
                </c:pt>
                <c:pt idx="5">
                  <c:v>3228.3243243243242</c:v>
                </c:pt>
                <c:pt idx="6">
                  <c:v>8029.0868699439961</c:v>
                </c:pt>
                <c:pt idx="7">
                  <c:v>6842.6143790849674</c:v>
                </c:pt>
                <c:pt idx="8">
                  <c:v>4918.818181818182</c:v>
                </c:pt>
                <c:pt idx="9">
                  <c:v>5323.1040000000003</c:v>
                </c:pt>
                <c:pt idx="10">
                  <c:v>4613.6998854524636</c:v>
                </c:pt>
                <c:pt idx="11">
                  <c:v>3968.8194359663048</c:v>
                </c:pt>
                <c:pt idx="12">
                  <c:v>6237</c:v>
                </c:pt>
                <c:pt idx="13">
                  <c:v>6634.5310015898258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A1-4A55-9202-8E52A9C7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003304"/>
        <c:axId val="223003696"/>
      </c:barChart>
      <c:catAx>
        <c:axId val="22300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003696"/>
        <c:crosses val="autoZero"/>
        <c:auto val="1"/>
        <c:lblAlgn val="ctr"/>
        <c:lblOffset val="100"/>
        <c:noMultiLvlLbl val="0"/>
      </c:catAx>
      <c:valAx>
        <c:axId val="223003696"/>
        <c:scaling>
          <c:orientation val="minMax"/>
          <c:max val="13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</a:t>
                </a:r>
                <a:r>
                  <a:rPr lang="cs-CZ"/>
                  <a:t>dítě, žáka,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00330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2023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1569.9428571428571</c:v>
                </c:pt>
                <c:pt idx="1">
                  <c:v>418.74606741573035</c:v>
                </c:pt>
                <c:pt idx="2">
                  <c:v>1408.6559999999999</c:v>
                </c:pt>
                <c:pt idx="3">
                  <c:v>494.17333333333335</c:v>
                </c:pt>
                <c:pt idx="4">
                  <c:v>1925.8536585365853</c:v>
                </c:pt>
                <c:pt idx="5">
                  <c:v>444</c:v>
                </c:pt>
                <c:pt idx="6">
                  <c:v>833.88830314003621</c:v>
                </c:pt>
                <c:pt idx="7">
                  <c:v>995.6</c:v>
                </c:pt>
                <c:pt idx="8">
                  <c:v>576.561038961039</c:v>
                </c:pt>
                <c:pt idx="9">
                  <c:v>458.66666666666669</c:v>
                </c:pt>
                <c:pt idx="10">
                  <c:v>136.32636815920398</c:v>
                </c:pt>
                <c:pt idx="11">
                  <c:v>452.34509803921571</c:v>
                </c:pt>
                <c:pt idx="12">
                  <c:v>395.4</c:v>
                </c:pt>
                <c:pt idx="13">
                  <c:v>727.63419483101404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6-4F6D-AD7C-F233B8EDC738}"/>
            </c:ext>
          </c:extLst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2024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1538.5285714285715</c:v>
                </c:pt>
                <c:pt idx="1">
                  <c:v>418.74606741573035</c:v>
                </c:pt>
                <c:pt idx="2">
                  <c:v>1380.48</c:v>
                </c:pt>
                <c:pt idx="3">
                  <c:v>484.29333333333335</c:v>
                </c:pt>
                <c:pt idx="4">
                  <c:v>1887.8048780487804</c:v>
                </c:pt>
                <c:pt idx="5">
                  <c:v>435.12</c:v>
                </c:pt>
                <c:pt idx="6">
                  <c:v>699.29316674502593</c:v>
                </c:pt>
                <c:pt idx="7">
                  <c:v>976.07843137254895</c:v>
                </c:pt>
                <c:pt idx="8">
                  <c:v>565.02857142857147</c:v>
                </c:pt>
                <c:pt idx="9">
                  <c:v>450.86666666666667</c:v>
                </c:pt>
                <c:pt idx="10">
                  <c:v>69.597909407665512</c:v>
                </c:pt>
                <c:pt idx="11">
                  <c:v>452.34509803921571</c:v>
                </c:pt>
                <c:pt idx="12">
                  <c:v>391.45090909090908</c:v>
                </c:pt>
                <c:pt idx="13">
                  <c:v>1076.4705882352941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6-4F6D-AD7C-F233B8EDC738}"/>
            </c:ext>
          </c:extLst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2025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Královehradecký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3'!$B$26:$O$26</c:f>
              <c:numCache>
                <c:formatCode>#,##0</c:formatCode>
                <c:ptCount val="14"/>
                <c:pt idx="0">
                  <c:v>1615.4571428571428</c:v>
                </c:pt>
                <c:pt idx="1">
                  <c:v>293.12359550561797</c:v>
                </c:pt>
                <c:pt idx="2">
                  <c:v>1447.68</c:v>
                </c:pt>
                <c:pt idx="3">
                  <c:v>344.72727272727275</c:v>
                </c:pt>
                <c:pt idx="4">
                  <c:v>1802.6666666666667</c:v>
                </c:pt>
                <c:pt idx="5">
                  <c:v>304.65882352941179</c:v>
                </c:pt>
                <c:pt idx="6">
                  <c:v>868.58313492063508</c:v>
                </c:pt>
                <c:pt idx="7">
                  <c:v>1024.8868778280544</c:v>
                </c:pt>
                <c:pt idx="8">
                  <c:v>607.9636363636364</c:v>
                </c:pt>
                <c:pt idx="9">
                  <c:v>473.41333333333336</c:v>
                </c:pt>
                <c:pt idx="10">
                  <c:v>71.929064039408871</c:v>
                </c:pt>
                <c:pt idx="11">
                  <c:v>465.9137254901961</c:v>
                </c:pt>
                <c:pt idx="12">
                  <c:v>411.02181818181816</c:v>
                </c:pt>
                <c:pt idx="13">
                  <c:v>1111.7647058823529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36-4F6D-AD7C-F233B8ED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30520"/>
        <c:axId val="226330912"/>
      </c:barChart>
      <c:catAx>
        <c:axId val="226330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6330912"/>
        <c:crosses val="autoZero"/>
        <c:auto val="1"/>
        <c:lblAlgn val="ctr"/>
        <c:lblOffset val="100"/>
        <c:noMultiLvlLbl val="0"/>
      </c:catAx>
      <c:valAx>
        <c:axId val="22633091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</a:t>
                </a:r>
                <a:r>
                  <a:rPr lang="cs-CZ"/>
                  <a:t>dítě, žáka studenta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330520"/>
        <c:crosses val="autoZero"/>
        <c:crossBetween val="between"/>
        <c:majorUnit val="5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1A6897F-ADA9-4857-9C28-5B51DF9E6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FACA4C4-48B7-488E-95BC-8268E5AA4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2B43D05-DDA6-46F8-9A6D-0E1F18938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42EFC36-4ADC-44BD-8BD7-0AFA518F5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A59B904-808F-4D3B-A236-947F48CD4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0BE5EA4-819E-4F12-B658-32C5C1E25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DD4AEF-3110-4EE1-BE5E-A05D2F3D8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9BF0712-ED6F-40E1-8E08-A326E6C34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DA24597-8FC6-4823-BCC0-094B5A1FF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35F3BE-DF9F-4B75-8DF1-3F2AB7AAB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858CAC5-9632-4BCA-8719-68339D9B8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AB8160A-2A33-467D-A650-2B4FB0C74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58FD07B-251F-464D-9DA2-477D65F05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A7667A6-0A0A-4B22-9748-D892357CA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3A31C74-A23D-4062-9BCC-258B38883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FFFD2C-8635-486C-9C0A-6A8B8DF94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17629C7-FA84-402F-B039-1BB8FDBFD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64257A4-6319-436C-B73F-F10832739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0CB6F54-C2C7-4DE7-85BE-BE03ECB7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A92F7F-29B9-41BF-84E9-5643E1315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A8A6506-8A05-41A2-A70C-72879DB83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B44E329-4BCE-47F3-A164-5F23247AB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0E1B903-C429-49BE-9665-90D6763A4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63237B8-3050-4E86-8DB1-141099A3B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C7D327-C959-423E-875B-3BAA7281A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7D1E520-FE4B-4CEE-9725-C99D8A7CA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40D80C5-A783-4569-9617-353DDDB5C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6D18407-69BE-40B4-B8EB-5DA3EFAD3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7BCE95C-5C5C-4D16-9247-0309F4F89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BB4622E-A3BA-41C8-869D-F15D67E20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47"/>
  <sheetViews>
    <sheetView tabSelected="1" topLeftCell="A24" zoomScale="80" zoomScaleNormal="80" workbookViewId="0">
      <selection activeCell="A2" sqref="A2"/>
    </sheetView>
  </sheetViews>
  <sheetFormatPr defaultRowHeight="15" x14ac:dyDescent="0.25"/>
  <cols>
    <col min="1" max="1" width="83.85546875" style="6" customWidth="1"/>
    <col min="2" max="2" width="9.140625" customWidth="1"/>
  </cols>
  <sheetData>
    <row r="1" spans="1:1" x14ac:dyDescent="0.25">
      <c r="A1" s="32"/>
    </row>
    <row r="2" spans="1:1" x14ac:dyDescent="0.25">
      <c r="A2" s="32" t="s">
        <v>45</v>
      </c>
    </row>
    <row r="15" spans="1:1" ht="36" x14ac:dyDescent="0.55000000000000004">
      <c r="A15" s="3" t="s">
        <v>38</v>
      </c>
    </row>
    <row r="19" spans="1:1" ht="18.75" x14ac:dyDescent="0.3">
      <c r="A19" s="4" t="s">
        <v>39</v>
      </c>
    </row>
    <row r="21" spans="1:1" ht="18.75" x14ac:dyDescent="0.3">
      <c r="A21" s="4" t="s">
        <v>37</v>
      </c>
    </row>
    <row r="45" spans="1:1" x14ac:dyDescent="0.25">
      <c r="A45" s="5" t="s">
        <v>12</v>
      </c>
    </row>
    <row r="46" spans="1:1" x14ac:dyDescent="0.25">
      <c r="A46" s="6" t="s">
        <v>13</v>
      </c>
    </row>
    <row r="47" spans="1:1" x14ac:dyDescent="0.25">
      <c r="A47" s="6" t="s">
        <v>41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2C9A-06A6-4A60-B023-DEA164002894}">
  <sheetPr>
    <tabColor theme="8" tint="0.59999389629810485"/>
    <pageSetUpPr fitToPage="1"/>
  </sheetPr>
  <dimension ref="A1:P3"/>
  <sheetViews>
    <sheetView topLeftCell="C1" workbookViewId="0">
      <selection activeCell="B1" sqref="B1:O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35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8CF5-C67C-46CC-B7D0-F92E8B3DE350}">
  <sheetPr>
    <tabColor theme="8" tint="0.59999389629810485"/>
    <pageSetUpPr fitToPage="1"/>
  </sheetPr>
  <dimension ref="A1:P3"/>
  <sheetViews>
    <sheetView topLeftCell="A29" workbookViewId="0">
      <selection activeCell="B2" sqref="B2:O2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46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AFE0-5F5C-4DFD-9FC8-842D4262ED32}">
  <sheetPr>
    <tabColor theme="8" tint="0.59999389629810485"/>
    <pageSetUpPr fitToPage="1"/>
  </sheetPr>
  <dimension ref="A1:P67"/>
  <sheetViews>
    <sheetView topLeftCell="O37" zoomScale="80" zoomScaleNormal="80" workbookViewId="0">
      <selection activeCell="R59" sqref="R59"/>
    </sheetView>
  </sheetViews>
  <sheetFormatPr defaultRowHeight="15" x14ac:dyDescent="0.25"/>
  <cols>
    <col min="1" max="1" width="14.42578125" customWidth="1"/>
    <col min="2" max="2" width="7.7109375" customWidth="1"/>
    <col min="3" max="3" width="9.140625" customWidth="1"/>
    <col min="4" max="5" width="7.7109375" customWidth="1"/>
    <col min="6" max="6" width="8.42578125" bestFit="1" customWidth="1"/>
    <col min="7" max="7" width="8.85546875" customWidth="1"/>
    <col min="8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16.28515625" style="2" bestFit="1" customWidth="1"/>
  </cols>
  <sheetData>
    <row r="1" spans="1:16" ht="18.75" x14ac:dyDescent="0.25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28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3654.2186181818179</v>
      </c>
      <c r="E6" s="42">
        <v>4097.373333333333</v>
      </c>
      <c r="F6" s="42">
        <v>4517.0341463414634</v>
      </c>
      <c r="G6" s="53">
        <v>3580.864864864865</v>
      </c>
      <c r="H6" s="53">
        <v>9793.2569060289898</v>
      </c>
      <c r="I6" s="53">
        <v>4585.5999999999995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7127.1073170731706</v>
      </c>
      <c r="O6" s="53">
        <v>6626.4302298099519</v>
      </c>
      <c r="P6" s="54">
        <f>SUMIF(B6:O6,"&gt;0")/COUNTIF(B6:O6,"&gt;0")</f>
        <v>5617.657479553498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3231.6218181818181</v>
      </c>
      <c r="E7" s="35">
        <v>3603.2</v>
      </c>
      <c r="F7" s="35">
        <v>3650.4</v>
      </c>
      <c r="G7" s="56">
        <v>3136.864864864865</v>
      </c>
      <c r="H7" s="56">
        <v>8766.875</v>
      </c>
      <c r="I7" s="56">
        <v>3988.24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6731.707317073171</v>
      </c>
      <c r="O7" s="56">
        <v>5506.9930069930069</v>
      </c>
      <c r="P7" s="57">
        <f t="shared" ref="P7:P13" si="0">SUMIF(B7:O7,"&gt;0")/COUNTIF(B7:O7,"&gt;0")</f>
        <v>4976.3309434888233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422.59679999999997</v>
      </c>
      <c r="E8" s="35">
        <v>494.17333333333335</v>
      </c>
      <c r="F8" s="35">
        <v>866.63414634146341</v>
      </c>
      <c r="G8" s="56">
        <v>444</v>
      </c>
      <c r="H8" s="56">
        <v>1026.3819060289895</v>
      </c>
      <c r="I8" s="56">
        <v>597.36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1119.4372228169445</v>
      </c>
      <c r="P8" s="57">
        <f t="shared" si="0"/>
        <v>641.32653606467454</v>
      </c>
    </row>
    <row r="9" spans="1:16" x14ac:dyDescent="0.25">
      <c r="A9" s="55" t="s">
        <v>20</v>
      </c>
      <c r="B9" s="35">
        <v>20</v>
      </c>
      <c r="C9" s="35">
        <v>30</v>
      </c>
      <c r="D9" s="35">
        <v>12</v>
      </c>
      <c r="E9" s="35">
        <v>42</v>
      </c>
      <c r="F9" s="35">
        <v>162</v>
      </c>
      <c r="G9" s="35">
        <v>80</v>
      </c>
      <c r="H9" s="35">
        <v>16.38</v>
      </c>
      <c r="I9" s="35">
        <v>90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67.183076923076925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183.33333333333334</v>
      </c>
      <c r="E10" s="38">
        <v>165</v>
      </c>
      <c r="F10" s="38">
        <v>166.66666666666666</v>
      </c>
      <c r="G10" s="38">
        <v>185</v>
      </c>
      <c r="H10" s="38">
        <v>70.892307692307696</v>
      </c>
      <c r="I10" s="38">
        <v>150</v>
      </c>
      <c r="J10" s="38">
        <v>132</v>
      </c>
      <c r="K10" s="38">
        <v>125</v>
      </c>
      <c r="L10" s="38">
        <v>127.41</v>
      </c>
      <c r="M10" s="38">
        <v>163.82</v>
      </c>
      <c r="N10" s="38">
        <v>82</v>
      </c>
      <c r="O10" s="38">
        <v>114.4</v>
      </c>
      <c r="P10" s="60">
        <f t="shared" si="0"/>
        <v>133.01587912087913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833.33333333333337</v>
      </c>
      <c r="E12" s="41">
        <v>900</v>
      </c>
      <c r="F12" s="38">
        <v>455.55555555555554</v>
      </c>
      <c r="G12" s="38">
        <v>850</v>
      </c>
      <c r="H12" s="38">
        <v>366.17948717948718</v>
      </c>
      <c r="I12" s="38">
        <v>650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392.34</v>
      </c>
      <c r="P12" s="60">
        <f t="shared" si="0"/>
        <v>869.10059829059821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3581.162181818182</v>
      </c>
      <c r="E15" s="53">
        <v>4015.4206060606061</v>
      </c>
      <c r="F15" s="53">
        <v>8609.829268292684</v>
      </c>
      <c r="G15" s="43">
        <v>3509.2605405405402</v>
      </c>
      <c r="H15" s="53">
        <v>5349.139045319318</v>
      </c>
      <c r="I15" s="53">
        <v>4495.6862745098042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7055.8411529933474</v>
      </c>
      <c r="O15" s="53">
        <v>5989.0302066772656</v>
      </c>
      <c r="P15" s="54">
        <f t="shared" ref="P15:P22" si="1">SUMIF(B15:O15,"&gt;0")/COUNTIF(B15:O15,"&gt;0")</f>
        <v>5476.755951844897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3167.0181818181818</v>
      </c>
      <c r="E16" s="56">
        <v>3531.1272727272726</v>
      </c>
      <c r="F16" s="56">
        <v>6958.0000000000009</v>
      </c>
      <c r="G16" s="36">
        <v>3074.1405405405403</v>
      </c>
      <c r="H16" s="56">
        <v>4781.4333024241623</v>
      </c>
      <c r="I16" s="56">
        <v>3910.0392156862745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6664.3902439024387</v>
      </c>
      <c r="O16" s="56">
        <v>4912.5596184419719</v>
      </c>
      <c r="P16" s="57">
        <f t="shared" si="1"/>
        <v>4826.6292529122302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414.14400000000001</v>
      </c>
      <c r="E17" s="56">
        <v>484.29333333333335</v>
      </c>
      <c r="F17" s="56">
        <v>1651.8292682926831</v>
      </c>
      <c r="G17" s="36">
        <v>435.12</v>
      </c>
      <c r="H17" s="56">
        <v>567.70574289515548</v>
      </c>
      <c r="I17" s="56">
        <v>585.64705882352939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650.12669893266616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29.099999999999998</v>
      </c>
      <c r="E18" s="35">
        <v>39</v>
      </c>
      <c r="F18" s="35">
        <v>280</v>
      </c>
      <c r="G18" s="36">
        <v>60</v>
      </c>
      <c r="H18" s="35">
        <v>8</v>
      </c>
      <c r="I18" s="35">
        <v>80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68.392307692307696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183.33333333333334</v>
      </c>
      <c r="E19" s="38">
        <v>165</v>
      </c>
      <c r="F19" s="38">
        <v>85.714285714285708</v>
      </c>
      <c r="G19" s="39">
        <v>185</v>
      </c>
      <c r="H19" s="38">
        <v>129.98278145695363</v>
      </c>
      <c r="I19" s="38">
        <v>153</v>
      </c>
      <c r="J19" s="38">
        <v>132</v>
      </c>
      <c r="K19" s="38">
        <v>125</v>
      </c>
      <c r="L19" s="38">
        <v>134.56</v>
      </c>
      <c r="M19" s="38">
        <v>163.82</v>
      </c>
      <c r="N19" s="38">
        <v>82</v>
      </c>
      <c r="O19" s="38">
        <v>125.8</v>
      </c>
      <c r="P19" s="60">
        <f t="shared" si="1"/>
        <v>132.99360003604087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833.33333333333337</v>
      </c>
      <c r="E21" s="38">
        <v>900</v>
      </c>
      <c r="F21" s="38">
        <v>234.28571428571428</v>
      </c>
      <c r="G21" s="39">
        <v>850</v>
      </c>
      <c r="H21" s="38">
        <v>662.03311258278143</v>
      </c>
      <c r="I21" s="38">
        <v>663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1071.1180114429878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3759.656727272727</v>
      </c>
      <c r="E24" s="53">
        <f t="shared" si="2"/>
        <v>4039.3454545454542</v>
      </c>
      <c r="F24" s="53">
        <f t="shared" si="2"/>
        <v>7047.833333333333</v>
      </c>
      <c r="G24" s="53">
        <f t="shared" si="2"/>
        <v>3532.9831478537358</v>
      </c>
      <c r="H24" s="53">
        <f t="shared" si="2"/>
        <v>5662.1536394593104</v>
      </c>
      <c r="I24" s="53">
        <f t="shared" si="2"/>
        <v>4720.5007541478135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7408.6315742793795</v>
      </c>
      <c r="O24" s="53">
        <f t="shared" si="2"/>
        <v>6377.2655007949124</v>
      </c>
      <c r="P24" s="54">
        <f t="shared" ref="P24:P31" si="3">SUMIF(B24:O24,"&gt;0")/COUNTIF(B24:O24,"&gt;0")</f>
        <v>5594.156632307664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3325.352727272727</v>
      </c>
      <c r="E25" s="64">
        <f t="shared" si="4"/>
        <v>3694.6181818181817</v>
      </c>
      <c r="F25" s="64">
        <f t="shared" si="4"/>
        <v>5470.5</v>
      </c>
      <c r="G25" s="64">
        <f t="shared" si="4"/>
        <v>3228.3243243243242</v>
      </c>
      <c r="H25" s="64">
        <f t="shared" si="4"/>
        <v>5109.418917237088</v>
      </c>
      <c r="I25" s="64">
        <f t="shared" si="4"/>
        <v>4105.5686274509808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6997.6097560975613</v>
      </c>
      <c r="O25" s="64">
        <f t="shared" si="4"/>
        <v>5265.5007949125593</v>
      </c>
      <c r="P25" s="57">
        <f t="shared" si="3"/>
        <v>4959.9225394389086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434.30399999999997</v>
      </c>
      <c r="E26" s="64">
        <f t="shared" si="5"/>
        <v>344.72727272727275</v>
      </c>
      <c r="F26" s="64">
        <f t="shared" si="5"/>
        <v>1577.3333333333333</v>
      </c>
      <c r="G26" s="64">
        <f t="shared" si="5"/>
        <v>304.65882352941179</v>
      </c>
      <c r="H26" s="64">
        <f t="shared" si="5"/>
        <v>552.73472222222222</v>
      </c>
      <c r="I26" s="64">
        <f t="shared" si="5"/>
        <v>614.9321266968326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634.23409286875562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19.5</v>
      </c>
      <c r="E27" s="65">
        <v>26</v>
      </c>
      <c r="F27" s="65">
        <v>192.5</v>
      </c>
      <c r="G27" s="65">
        <v>42</v>
      </c>
      <c r="H27" s="65">
        <v>7.6999999999999993</v>
      </c>
      <c r="I27" s="65">
        <v>79.5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57.169230769230772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183.33333333333334</v>
      </c>
      <c r="E28" s="66">
        <v>165</v>
      </c>
      <c r="F28" s="66">
        <v>114.28571428571429</v>
      </c>
      <c r="G28" s="67">
        <v>185</v>
      </c>
      <c r="H28" s="66">
        <v>127.71706735545401</v>
      </c>
      <c r="I28" s="67">
        <v>153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82</v>
      </c>
      <c r="O28" s="66">
        <v>125.8</v>
      </c>
      <c r="P28" s="60">
        <f t="shared" si="3"/>
        <v>134.61472249817868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833.33333333333337</v>
      </c>
      <c r="E30" s="66">
        <v>990</v>
      </c>
      <c r="F30" s="67">
        <v>257.14285714285717</v>
      </c>
      <c r="G30" s="67">
        <v>1275</v>
      </c>
      <c r="H30" s="66">
        <v>714.04958677685954</v>
      </c>
      <c r="I30" s="67">
        <v>663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1170.0375555180749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">
        <v>14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-73</v>
      </c>
      <c r="E33" s="10">
        <f t="shared" si="6"/>
        <v>-82</v>
      </c>
      <c r="F33" s="10">
        <f t="shared" si="6"/>
        <v>4093</v>
      </c>
      <c r="G33" s="10">
        <f t="shared" si="6"/>
        <v>-72</v>
      </c>
      <c r="H33" s="10">
        <f t="shared" si="6"/>
        <v>-4444</v>
      </c>
      <c r="I33" s="10">
        <f t="shared" si="6"/>
        <v>-90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-71</v>
      </c>
      <c r="O33" s="11">
        <f t="shared" si="6"/>
        <v>-637</v>
      </c>
      <c r="P33" s="27">
        <f>AVERAGE(B33:O33)</f>
        <v>-140.85714285714286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-65</v>
      </c>
      <c r="E34" s="12">
        <f t="shared" si="6"/>
        <v>-72</v>
      </c>
      <c r="F34" s="12">
        <f t="shared" si="6"/>
        <v>3308</v>
      </c>
      <c r="G34" s="12">
        <f t="shared" si="6"/>
        <v>-63</v>
      </c>
      <c r="H34" s="12">
        <f t="shared" si="6"/>
        <v>-3985</v>
      </c>
      <c r="I34" s="12">
        <f t="shared" si="6"/>
        <v>-78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-67</v>
      </c>
      <c r="O34" s="13">
        <f t="shared" si="6"/>
        <v>-594</v>
      </c>
      <c r="P34" s="28">
        <f t="shared" ref="P34:P40" si="7">AVERAGE(B34:O34)</f>
        <v>-149.57142857142858</v>
      </c>
    </row>
    <row r="35" spans="1:16" x14ac:dyDescent="0.25">
      <c r="A35" s="55" t="s">
        <v>18</v>
      </c>
      <c r="B35" s="12">
        <f>ROUND(B17-B8,0)</f>
        <v>-31</v>
      </c>
      <c r="C35" s="72" t="s">
        <v>19</v>
      </c>
      <c r="D35" s="12">
        <f t="shared" si="6"/>
        <v>-8</v>
      </c>
      <c r="E35" s="12">
        <f t="shared" si="6"/>
        <v>-10</v>
      </c>
      <c r="F35" s="12">
        <f t="shared" si="6"/>
        <v>785</v>
      </c>
      <c r="G35" s="12">
        <f t="shared" si="6"/>
        <v>-9</v>
      </c>
      <c r="H35" s="12">
        <f t="shared" si="6"/>
        <v>-459</v>
      </c>
      <c r="I35" s="12">
        <f t="shared" si="6"/>
        <v>-12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-43</v>
      </c>
      <c r="P35" s="28">
        <f t="shared" si="7"/>
        <v>9.384615384615385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17</v>
      </c>
      <c r="E36" s="14">
        <f t="shared" si="6"/>
        <v>-3</v>
      </c>
      <c r="F36" s="14">
        <f t="shared" si="6"/>
        <v>118</v>
      </c>
      <c r="G36" s="14">
        <f t="shared" si="6"/>
        <v>-20</v>
      </c>
      <c r="H36" s="14">
        <f t="shared" si="6"/>
        <v>-8</v>
      </c>
      <c r="I36" s="14">
        <f t="shared" si="6"/>
        <v>-10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1.1428571428571428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-80.95</v>
      </c>
      <c r="G37" s="17">
        <f t="shared" si="8"/>
        <v>0</v>
      </c>
      <c r="H37" s="17">
        <f t="shared" si="8"/>
        <v>59.09</v>
      </c>
      <c r="I37" s="17">
        <f t="shared" si="8"/>
        <v>3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11.4</v>
      </c>
      <c r="P37" s="16">
        <f t="shared" si="7"/>
        <v>-2.2142857142857051E-2</v>
      </c>
    </row>
    <row r="38" spans="1:16" x14ac:dyDescent="0.25">
      <c r="A38" s="55" t="s">
        <v>25</v>
      </c>
      <c r="B38" s="14">
        <f>ROUND(B20-B11,0)</f>
        <v>-1024</v>
      </c>
      <c r="C38" s="14">
        <f t="shared" ref="C38:O38" si="9">ROUND(C20-C11,0)</f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>ROUND(B21-B12,2)</f>
        <v>0</v>
      </c>
      <c r="C39" s="72" t="s">
        <v>19</v>
      </c>
      <c r="D39" s="17">
        <f t="shared" ref="D39:O39" si="10">ROUND(D21-D12,2)</f>
        <v>0</v>
      </c>
      <c r="E39" s="17">
        <f t="shared" si="10"/>
        <v>0</v>
      </c>
      <c r="F39" s="17">
        <f t="shared" si="10"/>
        <v>-221.27</v>
      </c>
      <c r="G39" s="17">
        <f t="shared" si="10"/>
        <v>0</v>
      </c>
      <c r="H39" s="17">
        <f t="shared" si="10"/>
        <v>295.85000000000002</v>
      </c>
      <c r="I39" s="17">
        <f t="shared" si="10"/>
        <v>13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15.66</v>
      </c>
      <c r="P39" s="16">
        <f t="shared" si="7"/>
        <v>217.55692307692306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73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">
        <v>43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178</v>
      </c>
      <c r="E42" s="10">
        <f t="shared" si="12"/>
        <v>24</v>
      </c>
      <c r="F42" s="10">
        <f t="shared" si="12"/>
        <v>-1562</v>
      </c>
      <c r="G42" s="10">
        <f t="shared" si="12"/>
        <v>24</v>
      </c>
      <c r="H42" s="10">
        <f t="shared" si="12"/>
        <v>313</v>
      </c>
      <c r="I42" s="10">
        <f t="shared" si="12"/>
        <v>225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353</v>
      </c>
      <c r="O42" s="11">
        <f t="shared" si="12"/>
        <v>388</v>
      </c>
      <c r="P42" s="27">
        <f>AVERAGE(B42:O42)</f>
        <v>117.42857142857143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158</v>
      </c>
      <c r="E43" s="12">
        <f t="shared" si="12"/>
        <v>163</v>
      </c>
      <c r="F43" s="12">
        <f t="shared" si="12"/>
        <v>-1488</v>
      </c>
      <c r="G43" s="12">
        <f t="shared" si="12"/>
        <v>154</v>
      </c>
      <c r="H43" s="12">
        <f t="shared" si="12"/>
        <v>328</v>
      </c>
      <c r="I43" s="12">
        <f t="shared" si="12"/>
        <v>196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333</v>
      </c>
      <c r="O43" s="13">
        <f t="shared" si="12"/>
        <v>353</v>
      </c>
      <c r="P43" s="28">
        <f t="shared" ref="P43:P49" si="13">AVERAGE(B43:O43)</f>
        <v>133.14285714285714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20</v>
      </c>
      <c r="E44" s="12">
        <f t="shared" si="12"/>
        <v>-140</v>
      </c>
      <c r="F44" s="12">
        <f t="shared" si="12"/>
        <v>-74</v>
      </c>
      <c r="G44" s="12">
        <f t="shared" si="12"/>
        <v>-130</v>
      </c>
      <c r="H44" s="12">
        <f t="shared" si="12"/>
        <v>-15</v>
      </c>
      <c r="I44" s="12">
        <f t="shared" si="12"/>
        <v>29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-15.857142857142858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-10</v>
      </c>
      <c r="E45" s="14">
        <f t="shared" si="12"/>
        <v>-13</v>
      </c>
      <c r="F45" s="14">
        <f t="shared" si="12"/>
        <v>-88</v>
      </c>
      <c r="G45" s="14">
        <f t="shared" si="12"/>
        <v>-18</v>
      </c>
      <c r="H45" s="14">
        <f t="shared" si="12"/>
        <v>0</v>
      </c>
      <c r="I45" s="14">
        <f t="shared" si="12"/>
        <v>-1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-10.5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28.57</v>
      </c>
      <c r="G46" s="17">
        <f t="shared" si="14"/>
        <v>0</v>
      </c>
      <c r="H46" s="17">
        <f t="shared" si="14"/>
        <v>-2.27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1.6207142857142858</v>
      </c>
    </row>
    <row r="47" spans="1:16" x14ac:dyDescent="0.25">
      <c r="A47" s="55" t="s">
        <v>25</v>
      </c>
      <c r="B47" s="14">
        <f>ROUND(B29-B20,0)</f>
        <v>2509</v>
      </c>
      <c r="C47" s="14">
        <f t="shared" ref="C47:O47" si="15">ROUND(C29-C20,0)</f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22.86</v>
      </c>
      <c r="G48" s="17">
        <f t="shared" si="16"/>
        <v>425</v>
      </c>
      <c r="H48" s="17">
        <f t="shared" si="16"/>
        <v>52.02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98.92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">
        <v>15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90.61</v>
      </c>
      <c r="G51" s="23">
        <f t="shared" si="18"/>
        <v>-2</v>
      </c>
      <c r="H51" s="23">
        <f t="shared" si="18"/>
        <v>-45.38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-9.6199999999999992</v>
      </c>
      <c r="P51" s="19">
        <f t="shared" ref="P51:P58" si="19">AVERAGE(B51:O51)</f>
        <v>1.097142857142857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90.61</v>
      </c>
      <c r="G52" s="17">
        <f t="shared" si="20"/>
        <v>-2</v>
      </c>
      <c r="H52" s="17">
        <f t="shared" si="20"/>
        <v>-45.46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1.1021428571428571</v>
      </c>
    </row>
    <row r="53" spans="1:16" x14ac:dyDescent="0.25">
      <c r="A53" s="55" t="s">
        <v>18</v>
      </c>
      <c r="B53" s="17">
        <f t="shared" si="20"/>
        <v>-2</v>
      </c>
      <c r="C53" s="72" t="s">
        <v>19</v>
      </c>
      <c r="D53" s="17">
        <f t="shared" si="20"/>
        <v>-2</v>
      </c>
      <c r="E53" s="17">
        <f t="shared" si="20"/>
        <v>-2</v>
      </c>
      <c r="F53" s="17">
        <f t="shared" si="20"/>
        <v>90.6</v>
      </c>
      <c r="G53" s="17">
        <f t="shared" si="20"/>
        <v>-2</v>
      </c>
      <c r="H53" s="17">
        <f t="shared" si="20"/>
        <v>-44.69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-3.84</v>
      </c>
      <c r="P53" s="20">
        <f t="shared" si="19"/>
        <v>-1.6569230769230776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72.84</v>
      </c>
      <c r="G54" s="17">
        <f t="shared" si="20"/>
        <v>-25</v>
      </c>
      <c r="H54" s="17">
        <f t="shared" si="20"/>
        <v>-51.16</v>
      </c>
      <c r="I54" s="17">
        <f t="shared" si="20"/>
        <v>-11.11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3.0550000000000019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-48.57</v>
      </c>
      <c r="G55" s="17">
        <f t="shared" si="20"/>
        <v>0</v>
      </c>
      <c r="H55" s="17">
        <f t="shared" si="20"/>
        <v>83.35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3.7399999999999993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72" t="s">
        <v>19</v>
      </c>
      <c r="D57" s="17">
        <f t="shared" si="20"/>
        <v>0</v>
      </c>
      <c r="E57" s="17">
        <f t="shared" si="20"/>
        <v>0</v>
      </c>
      <c r="F57" s="17">
        <f t="shared" si="20"/>
        <v>-48.57</v>
      </c>
      <c r="G57" s="17">
        <f t="shared" si="20"/>
        <v>0</v>
      </c>
      <c r="H57" s="17">
        <f t="shared" si="20"/>
        <v>80.790000000000006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3.99</v>
      </c>
      <c r="P57" s="16">
        <f t="shared" si="19"/>
        <v>9.8915384615384614</v>
      </c>
    </row>
    <row r="58" spans="1:16" ht="15.75" thickBot="1" x14ac:dyDescent="0.3">
      <c r="A58" s="62" t="s">
        <v>49</v>
      </c>
      <c r="B58" s="25">
        <f t="shared" si="20"/>
        <v>-2</v>
      </c>
      <c r="C58" s="73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">
        <v>42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5.85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6.48</v>
      </c>
      <c r="P60" s="19">
        <f t="shared" ref="P60:P67" si="22">AVERAGE(B60:O60)</f>
        <v>2.9892857142857139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6.86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3.6114285714285712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-2.64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-3.846428571428572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-3.75</v>
      </c>
      <c r="I63" s="17">
        <f t="shared" si="23"/>
        <v>-0.63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-14.305714285714284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-1.74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2.0649999999999999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7.86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9.5514285714285716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0" fitToHeight="3" orientation="portrait" r:id="rId1"/>
  <headerFooter>
    <oddHeader>&amp;LČ.j.: MSMT-21301/2025-1</oddHeader>
  </headerFooter>
  <ignoredErrors>
    <ignoredError sqref="B37:E37 F37:O37 B38:O38 B46:O46 B48:O48 B47:O47 B39:O39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6706-3CA9-4F55-B58B-A1143E15E257}">
  <sheetPr>
    <tabColor theme="8" tint="0.59999389629810485"/>
    <pageSetUpPr fitToPage="1"/>
  </sheetPr>
  <dimension ref="A1:P67"/>
  <sheetViews>
    <sheetView topLeftCell="O1" zoomScale="80" zoomScaleNormal="80" workbookViewId="0">
      <selection activeCell="Q1" sqref="Q1"/>
    </sheetView>
  </sheetViews>
  <sheetFormatPr defaultRowHeight="15" x14ac:dyDescent="0.25"/>
  <cols>
    <col min="1" max="1" width="14.42578125" customWidth="1"/>
    <col min="2" max="2" width="7.7109375" customWidth="1"/>
    <col min="3" max="3" width="9.28515625" customWidth="1"/>
    <col min="4" max="6" width="7.7109375" customWidth="1"/>
    <col min="7" max="7" width="8.85546875" customWidth="1"/>
    <col min="8" max="8" width="8.42578125" bestFit="1" customWidth="1"/>
    <col min="9" max="9" width="7.7109375" customWidth="1"/>
    <col min="10" max="10" width="8.5703125" customWidth="1"/>
    <col min="11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8.4257812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9839.8048780487807</v>
      </c>
      <c r="G6" s="53">
        <v>3580.864864864865</v>
      </c>
      <c r="H6" s="53">
        <v>5273.2921801694547</v>
      </c>
      <c r="I6" s="53">
        <v>7642.666666666667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8566.8760166275097</v>
      </c>
      <c r="P6" s="54">
        <f t="shared" ref="P6:P13" si="0">SUMIF(B6:O6,"&gt;0")/COUNTIF(B6:O6,"&gt;0")</f>
        <v>6588.7375689356204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7952</v>
      </c>
      <c r="G7" s="56">
        <v>3136.864864864865</v>
      </c>
      <c r="H7" s="56">
        <v>4720.6249999999991</v>
      </c>
      <c r="I7" s="56">
        <v>6647.0666666666666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7324.3006993007002</v>
      </c>
      <c r="P7" s="57">
        <f t="shared" si="0"/>
        <v>5800.6329399882588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1887.8048780487804</v>
      </c>
      <c r="G8" s="56">
        <v>444</v>
      </c>
      <c r="H8" s="56">
        <v>552.66718016945595</v>
      </c>
      <c r="I8" s="56">
        <v>995.6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1242.5753173268085</v>
      </c>
      <c r="P8" s="57">
        <f t="shared" si="0"/>
        <v>788.10462894736338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320</v>
      </c>
      <c r="G9" s="35">
        <v>80</v>
      </c>
      <c r="H9" s="35">
        <v>8.82</v>
      </c>
      <c r="I9" s="35">
        <v>150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85.524615384615402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75</v>
      </c>
      <c r="G10" s="38">
        <v>185</v>
      </c>
      <c r="H10" s="38">
        <v>131.65714285714287</v>
      </c>
      <c r="I10" s="38">
        <v>90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86.015037593984957</v>
      </c>
      <c r="P10" s="60">
        <f t="shared" si="0"/>
        <v>116.04301288936628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49700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50305.785714285717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205</v>
      </c>
      <c r="G12" s="38">
        <v>850</v>
      </c>
      <c r="H12" s="38">
        <v>680.04761904761904</v>
      </c>
      <c r="I12" s="38">
        <v>390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353.45945945945942</v>
      </c>
      <c r="P12" s="60">
        <f t="shared" si="0"/>
        <v>810.60764846479128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32250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33486.142857142855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53">
        <v>9839.8048780487807</v>
      </c>
      <c r="G15" s="43">
        <v>3509.2605405405402</v>
      </c>
      <c r="H15" s="53">
        <v>5349.139045319318</v>
      </c>
      <c r="I15" s="53">
        <v>7492.8104575163397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7610.1748807631175</v>
      </c>
      <c r="P15" s="54">
        <f t="shared" ref="P15:P22" si="1">SUMIF(B15:O15,"&gt;0")/COUNTIF(B15:O15,"&gt;0")</f>
        <v>6439.6059028345499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56">
        <v>7952</v>
      </c>
      <c r="G16" s="36">
        <v>3074.1405405405403</v>
      </c>
      <c r="H16" s="56">
        <v>4781.4333024241623</v>
      </c>
      <c r="I16" s="56">
        <v>6516.7320261437908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6533.7042925278229</v>
      </c>
      <c r="P16" s="57">
        <f t="shared" si="1"/>
        <v>5675.7118480229456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56">
        <v>1887.8048780487804</v>
      </c>
      <c r="G17" s="36">
        <v>435.12</v>
      </c>
      <c r="H17" s="56">
        <v>567.70574289515548</v>
      </c>
      <c r="I17" s="56">
        <v>976.07843137254895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763.89405481160281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320</v>
      </c>
      <c r="G18" s="36">
        <v>60</v>
      </c>
      <c r="H18" s="35">
        <v>8</v>
      </c>
      <c r="I18" s="35">
        <v>134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80.84615384615384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75</v>
      </c>
      <c r="G19" s="39">
        <v>185</v>
      </c>
      <c r="H19" s="38">
        <v>129.98278145695363</v>
      </c>
      <c r="I19" s="38">
        <v>91.8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94.586466165413526</v>
      </c>
      <c r="P19" s="60">
        <f t="shared" si="1"/>
        <v>117.17494625874049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205</v>
      </c>
      <c r="G21" s="39">
        <v>850</v>
      </c>
      <c r="H21" s="38">
        <v>662.03311258278143</v>
      </c>
      <c r="I21" s="38">
        <v>397.8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1008.4166508987702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74" t="s">
        <v>16</v>
      </c>
      <c r="B24" s="64">
        <f>B25+B26</f>
        <v>7032.9378626514872</v>
      </c>
      <c r="C24" s="64">
        <f t="shared" ref="C24:O24" si="2">C25+C26</f>
        <v>8293.2235955056185</v>
      </c>
      <c r="D24" s="64">
        <f t="shared" si="2"/>
        <v>12532.189090909091</v>
      </c>
      <c r="E24" s="64">
        <f t="shared" si="2"/>
        <v>4039.3454545454542</v>
      </c>
      <c r="F24" s="64">
        <f t="shared" si="2"/>
        <v>8054.666666666667</v>
      </c>
      <c r="G24" s="64">
        <f t="shared" si="2"/>
        <v>3532.9831478537358</v>
      </c>
      <c r="H24" s="64">
        <f t="shared" si="2"/>
        <v>5662.1536394593104</v>
      </c>
      <c r="I24" s="64">
        <f t="shared" si="2"/>
        <v>7867.5012569130213</v>
      </c>
      <c r="J24" s="64">
        <f t="shared" si="2"/>
        <v>2763.3909090909092</v>
      </c>
      <c r="K24" s="64">
        <f t="shared" si="2"/>
        <v>5796.5173333333332</v>
      </c>
      <c r="L24" s="64">
        <f t="shared" si="2"/>
        <v>4685.6289494918728</v>
      </c>
      <c r="M24" s="64">
        <f t="shared" si="2"/>
        <v>4434.733161456501</v>
      </c>
      <c r="N24" s="64">
        <f t="shared" si="2"/>
        <v>6648.0218181818182</v>
      </c>
      <c r="O24" s="64">
        <f t="shared" si="2"/>
        <v>8114.880763116058</v>
      </c>
      <c r="P24" s="57">
        <f t="shared" ref="P24:P31" si="3">SUMIF(B24:O24,"&gt;0")/COUNTIF(B24:O24,"&gt;0")</f>
        <v>6389.8695463696349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6252</v>
      </c>
      <c r="G25" s="64">
        <f t="shared" si="4"/>
        <v>3228.3243243243242</v>
      </c>
      <c r="H25" s="64">
        <f t="shared" si="4"/>
        <v>5109.418917237088</v>
      </c>
      <c r="I25" s="64">
        <f t="shared" si="4"/>
        <v>6842.6143790849674</v>
      </c>
      <c r="J25" s="64">
        <f t="shared" si="4"/>
        <v>2459.409090909091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6237</v>
      </c>
      <c r="O25" s="64">
        <f t="shared" si="4"/>
        <v>7003.1160572337049</v>
      </c>
      <c r="P25" s="57">
        <f t="shared" si="3"/>
        <v>5659.5867201949704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1802.6666666666667</v>
      </c>
      <c r="G26" s="64">
        <f t="shared" si="5"/>
        <v>304.65882352941179</v>
      </c>
      <c r="H26" s="64">
        <f t="shared" si="5"/>
        <v>552.73472222222222</v>
      </c>
      <c r="I26" s="64">
        <f t="shared" si="5"/>
        <v>1024.8868778280544</v>
      </c>
      <c r="J26" s="64">
        <f t="shared" si="5"/>
        <v>303.9818181818182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730.2828261746655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220</v>
      </c>
      <c r="G27" s="65">
        <v>42</v>
      </c>
      <c r="H27" s="65">
        <v>7.6999999999999993</v>
      </c>
      <c r="I27" s="65">
        <v>132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66.823076923076925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100</v>
      </c>
      <c r="G28" s="67">
        <v>185</v>
      </c>
      <c r="H28" s="66">
        <v>127.71706735545401</v>
      </c>
      <c r="I28" s="67">
        <v>91.8</v>
      </c>
      <c r="J28" s="66">
        <v>264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94.586466165413526</v>
      </c>
      <c r="P28" s="60">
        <f t="shared" si="3"/>
        <v>127.96953810863339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225</v>
      </c>
      <c r="G30" s="67">
        <v>1275</v>
      </c>
      <c r="H30" s="66">
        <v>714.04958677685954</v>
      </c>
      <c r="I30" s="67">
        <v>397.8</v>
      </c>
      <c r="J30" s="66">
        <v>1540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1162.1321133412043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/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0</v>
      </c>
      <c r="G33" s="10">
        <f t="shared" si="6"/>
        <v>-72</v>
      </c>
      <c r="H33" s="10">
        <f t="shared" si="6"/>
        <v>76</v>
      </c>
      <c r="I33" s="10">
        <f t="shared" si="6"/>
        <v>-150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-64</v>
      </c>
      <c r="O33" s="11">
        <f t="shared" si="6"/>
        <v>-957</v>
      </c>
      <c r="P33" s="27">
        <f>AVERAGE(B33:O33)</f>
        <v>-149.21428571428572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0</v>
      </c>
      <c r="G34" s="12">
        <f t="shared" si="6"/>
        <v>-63</v>
      </c>
      <c r="H34" s="12">
        <f t="shared" si="6"/>
        <v>61</v>
      </c>
      <c r="I34" s="12">
        <f t="shared" si="6"/>
        <v>-130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-60</v>
      </c>
      <c r="O34" s="13">
        <f t="shared" si="6"/>
        <v>-791</v>
      </c>
      <c r="P34" s="28">
        <f t="shared" ref="P34:P40" si="7">AVERAGE(B34:O34)</f>
        <v>-124.85714285714286</v>
      </c>
    </row>
    <row r="35" spans="1:16" x14ac:dyDescent="0.25">
      <c r="A35" s="55" t="s">
        <v>18</v>
      </c>
      <c r="B35" s="12">
        <f>ROUND(B17-B8,0)</f>
        <v>-31</v>
      </c>
      <c r="C35" s="72" t="s">
        <v>19</v>
      </c>
      <c r="D35" s="12">
        <f t="shared" si="6"/>
        <v>-28</v>
      </c>
      <c r="E35" s="12">
        <f t="shared" si="6"/>
        <v>-10</v>
      </c>
      <c r="F35" s="12">
        <f t="shared" si="6"/>
        <v>0</v>
      </c>
      <c r="G35" s="12">
        <f t="shared" si="6"/>
        <v>-9</v>
      </c>
      <c r="H35" s="12">
        <f t="shared" si="6"/>
        <v>15</v>
      </c>
      <c r="I35" s="12">
        <f t="shared" si="6"/>
        <v>-20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-166</v>
      </c>
      <c r="P35" s="28">
        <f t="shared" si="7"/>
        <v>-26.153846153846153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0</v>
      </c>
      <c r="G36" s="14">
        <f t="shared" si="6"/>
        <v>-20</v>
      </c>
      <c r="H36" s="14">
        <f t="shared" si="6"/>
        <v>-1</v>
      </c>
      <c r="I36" s="14">
        <f t="shared" si="6"/>
        <v>-16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-4.3571428571428568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-1.67</v>
      </c>
      <c r="I37" s="17">
        <f t="shared" si="8"/>
        <v>1.8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8.57</v>
      </c>
      <c r="P37" s="16">
        <f t="shared" si="7"/>
        <v>1.1321428571428573</v>
      </c>
    </row>
    <row r="38" spans="1:16" x14ac:dyDescent="0.25">
      <c r="A38" s="55" t="s">
        <v>25</v>
      </c>
      <c r="B38" s="14">
        <f t="shared" ref="B38:O38" si="9">ROUND(B20-B11,0)</f>
        <v>-1024</v>
      </c>
      <c r="C38" s="14">
        <f t="shared" si="9"/>
        <v>0</v>
      </c>
      <c r="D38" s="14">
        <f t="shared" si="9"/>
        <v>-987</v>
      </c>
      <c r="E38" s="14">
        <f t="shared" si="9"/>
        <v>-991</v>
      </c>
      <c r="F38" s="14">
        <f t="shared" si="9"/>
        <v>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-490.57142857142856</v>
      </c>
    </row>
    <row r="39" spans="1:16" x14ac:dyDescent="0.25">
      <c r="A39" s="59" t="s">
        <v>26</v>
      </c>
      <c r="B39" s="17">
        <f t="shared" ref="B39:O39" si="10">ROUND(B21-B12,2)</f>
        <v>0</v>
      </c>
      <c r="C39" s="40" t="s">
        <v>19</v>
      </c>
      <c r="D39" s="17">
        <f t="shared" si="10"/>
        <v>0</v>
      </c>
      <c r="E39" s="17">
        <f t="shared" si="10"/>
        <v>0</v>
      </c>
      <c r="F39" s="17">
        <f t="shared" si="10"/>
        <v>0</v>
      </c>
      <c r="G39" s="17">
        <f t="shared" si="10"/>
        <v>0</v>
      </c>
      <c r="H39" s="17">
        <f t="shared" si="10"/>
        <v>-18.010000000000002</v>
      </c>
      <c r="I39" s="17">
        <f t="shared" si="10"/>
        <v>7.8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54.54</v>
      </c>
      <c r="P39" s="16">
        <f t="shared" si="7"/>
        <v>213.02538461538461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-410.61538461538464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-1785</v>
      </c>
      <c r="G42" s="10">
        <f t="shared" si="12"/>
        <v>24</v>
      </c>
      <c r="H42" s="10">
        <f t="shared" si="12"/>
        <v>313</v>
      </c>
      <c r="I42" s="10">
        <f t="shared" si="12"/>
        <v>375</v>
      </c>
      <c r="J42" s="10">
        <f t="shared" si="12"/>
        <v>-2478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317</v>
      </c>
      <c r="O42" s="11">
        <f t="shared" si="12"/>
        <v>505</v>
      </c>
      <c r="P42" s="27">
        <f>AVERAGE(B42:O42)</f>
        <v>-49.571428571428569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-1700</v>
      </c>
      <c r="G43" s="12">
        <f t="shared" si="12"/>
        <v>154</v>
      </c>
      <c r="H43" s="12">
        <f t="shared" si="12"/>
        <v>328</v>
      </c>
      <c r="I43" s="12">
        <f t="shared" si="12"/>
        <v>326</v>
      </c>
      <c r="J43" s="12">
        <f t="shared" si="12"/>
        <v>-2217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297</v>
      </c>
      <c r="O43" s="13">
        <f t="shared" si="12"/>
        <v>469</v>
      </c>
      <c r="P43" s="28">
        <f t="shared" ref="P43:P49" si="13">AVERAGE(B43:O43)</f>
        <v>-16.214285714285715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-85</v>
      </c>
      <c r="G44" s="12">
        <f t="shared" si="12"/>
        <v>-130</v>
      </c>
      <c r="H44" s="12">
        <f t="shared" si="12"/>
        <v>-15</v>
      </c>
      <c r="I44" s="12">
        <f t="shared" si="12"/>
        <v>49</v>
      </c>
      <c r="J44" s="12">
        <f t="shared" si="12"/>
        <v>-261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-33.571428571428569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-100</v>
      </c>
      <c r="G45" s="14">
        <f t="shared" si="12"/>
        <v>-18</v>
      </c>
      <c r="H45" s="14">
        <f t="shared" si="12"/>
        <v>0</v>
      </c>
      <c r="I45" s="14">
        <f t="shared" si="12"/>
        <v>-2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-13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25</v>
      </c>
      <c r="G46" s="17">
        <f t="shared" si="14"/>
        <v>0</v>
      </c>
      <c r="H46" s="17">
        <f t="shared" si="14"/>
        <v>-2.27</v>
      </c>
      <c r="I46" s="17">
        <f t="shared" si="14"/>
        <v>0</v>
      </c>
      <c r="J46" s="17">
        <f t="shared" si="14"/>
        <v>132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10.794285714285712</v>
      </c>
    </row>
    <row r="47" spans="1:16" x14ac:dyDescent="0.25">
      <c r="A47" s="55" t="s">
        <v>25</v>
      </c>
      <c r="B47" s="14">
        <f t="shared" ref="B47:O47" si="15">ROUND(B29-B20,0)</f>
        <v>2509</v>
      </c>
      <c r="C47" s="14">
        <f t="shared" si="15"/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20</v>
      </c>
      <c r="G48" s="17">
        <f t="shared" si="16"/>
        <v>425</v>
      </c>
      <c r="H48" s="17">
        <f t="shared" si="16"/>
        <v>52.02</v>
      </c>
      <c r="I48" s="17">
        <f t="shared" si="16"/>
        <v>0</v>
      </c>
      <c r="J48" s="17">
        <f t="shared" si="16"/>
        <v>770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153.71571428571428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0</v>
      </c>
      <c r="G51" s="23">
        <f t="shared" si="18"/>
        <v>-2</v>
      </c>
      <c r="H51" s="23">
        <f t="shared" si="18"/>
        <v>1.44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-11.17</v>
      </c>
      <c r="P51" s="19">
        <f t="shared" ref="P51:P58" si="19">AVERAGE(B51:O51)</f>
        <v>-2.141428571428571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0</v>
      </c>
      <c r="G52" s="17">
        <f t="shared" si="20"/>
        <v>-2</v>
      </c>
      <c r="H52" s="17">
        <f t="shared" si="20"/>
        <v>1.29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-2.0307142857142857</v>
      </c>
    </row>
    <row r="53" spans="1:16" x14ac:dyDescent="0.25">
      <c r="A53" s="55" t="s">
        <v>18</v>
      </c>
      <c r="B53" s="17">
        <f t="shared" si="20"/>
        <v>-2</v>
      </c>
      <c r="C53" s="72" t="s">
        <v>19</v>
      </c>
      <c r="D53" s="17">
        <f t="shared" si="20"/>
        <v>-2</v>
      </c>
      <c r="E53" s="17">
        <f t="shared" si="20"/>
        <v>-2</v>
      </c>
      <c r="F53" s="17">
        <f t="shared" si="20"/>
        <v>0</v>
      </c>
      <c r="G53" s="17">
        <f t="shared" si="20"/>
        <v>-2</v>
      </c>
      <c r="H53" s="17">
        <f t="shared" si="20"/>
        <v>2.72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-13.37</v>
      </c>
      <c r="P53" s="20">
        <f t="shared" si="19"/>
        <v>-5.712307692307693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0</v>
      </c>
      <c r="G54" s="17">
        <f t="shared" si="20"/>
        <v>-25</v>
      </c>
      <c r="H54" s="17">
        <f t="shared" si="20"/>
        <v>-9.3000000000000007</v>
      </c>
      <c r="I54" s="17">
        <f t="shared" si="20"/>
        <v>-10.67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0.87357142857142989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0</v>
      </c>
      <c r="G55" s="17">
        <f t="shared" si="20"/>
        <v>0</v>
      </c>
      <c r="H55" s="17">
        <f t="shared" si="20"/>
        <v>-1.27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1.1650000000000003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0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-0.96357142857142863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0</v>
      </c>
      <c r="G57" s="17">
        <f t="shared" si="20"/>
        <v>0</v>
      </c>
      <c r="H57" s="17">
        <f t="shared" si="20"/>
        <v>-2.65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15.43</v>
      </c>
      <c r="P57" s="16">
        <f t="shared" si="19"/>
        <v>8.0892307692307686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0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-1.1930769230769231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5.85</v>
      </c>
      <c r="I60" s="23">
        <f t="shared" si="21"/>
        <v>5</v>
      </c>
      <c r="J60" s="23">
        <f t="shared" si="21"/>
        <v>-47.28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6.63</v>
      </c>
      <c r="P60" s="19">
        <f t="shared" ref="P60:P67" si="22">AVERAGE(B60:O60)</f>
        <v>-0.7657142857142859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6.86</v>
      </c>
      <c r="I61" s="17">
        <f t="shared" si="23"/>
        <v>5</v>
      </c>
      <c r="J61" s="17">
        <f t="shared" si="23"/>
        <v>-47.41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-0.14500000000000007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-2.64</v>
      </c>
      <c r="I62" s="17">
        <f t="shared" si="23"/>
        <v>5</v>
      </c>
      <c r="J62" s="17">
        <f t="shared" si="23"/>
        <v>-46.2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-7.6892857142857149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-3.75</v>
      </c>
      <c r="I63" s="17">
        <f t="shared" si="23"/>
        <v>-1.49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-14.367142857142856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-1.74</v>
      </c>
      <c r="I64" s="17">
        <f t="shared" si="23"/>
        <v>0</v>
      </c>
      <c r="J64" s="17">
        <f t="shared" si="23"/>
        <v>100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9.2078571428571419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7.86</v>
      </c>
      <c r="I66" s="17">
        <f t="shared" si="23"/>
        <v>0</v>
      </c>
      <c r="J66" s="17">
        <f t="shared" si="23"/>
        <v>100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16.694285714285716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3" fitToHeight="3" orientation="portrait" r:id="rId1"/>
  <headerFooter>
    <oddHeader>&amp;LČ.j.: MSMT-21301/2025-1</oddHeader>
  </headerFooter>
  <ignoredErrors>
    <ignoredError sqref="B37:O37 B39:O39 B46:O46 B48:O48 B47:O47 B38:O3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2E0F-E304-4886-982D-596F6F97AA5D}">
  <sheetPr>
    <tabColor theme="8" tint="0.59999389629810485"/>
    <pageSetUpPr fitToPage="1"/>
  </sheetPr>
  <dimension ref="A1:P67"/>
  <sheetViews>
    <sheetView topLeftCell="M1" zoomScale="80" zoomScaleNormal="80" workbookViewId="0">
      <selection activeCell="R4" sqref="R4"/>
    </sheetView>
  </sheetViews>
  <sheetFormatPr defaultRowHeight="15" x14ac:dyDescent="0.25"/>
  <cols>
    <col min="1" max="1" width="14.42578125" customWidth="1"/>
    <col min="2" max="2" width="7.7109375" customWidth="1"/>
    <col min="3" max="3" width="9.140625" customWidth="1"/>
    <col min="4" max="6" width="7.7109375" customWidth="1"/>
    <col min="7" max="7" width="8.140625" bestFit="1" customWidth="1"/>
    <col min="8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8.42578125" bestFit="1" customWidth="1"/>
    <col min="16" max="16" width="9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33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10037.853658536585</v>
      </c>
      <c r="G6" s="53">
        <v>3580.864864864865</v>
      </c>
      <c r="H6" s="53">
        <v>7956.5728269495603</v>
      </c>
      <c r="I6" s="53">
        <v>7642.666666666667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7060.6761528729703</v>
      </c>
      <c r="P6" s="54">
        <f t="shared" ref="P6:P13" si="0">SUMIF(B6:O6,"&gt;0")/COUNTIF(B6:O6,"&gt;0")</f>
        <v>6686.9611091865754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8112</v>
      </c>
      <c r="G7" s="56">
        <v>3136.864864864865</v>
      </c>
      <c r="H7" s="56">
        <v>7122.6845238095239</v>
      </c>
      <c r="I7" s="56">
        <v>6647.0666666666666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6333.0419580419566</v>
      </c>
      <c r="P7" s="57">
        <f t="shared" si="0"/>
        <v>5912.8329958847416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1925.8536585365853</v>
      </c>
      <c r="G8" s="56">
        <v>444</v>
      </c>
      <c r="H8" s="56">
        <v>833.88830314003621</v>
      </c>
      <c r="I8" s="56">
        <v>995.6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727.63419483101404</v>
      </c>
      <c r="P8" s="57">
        <f t="shared" si="0"/>
        <v>774.12811330183433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360</v>
      </c>
      <c r="G9" s="35">
        <v>80</v>
      </c>
      <c r="H9" s="35">
        <v>13.308</v>
      </c>
      <c r="I9" s="35">
        <v>150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88.946769230769235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75</v>
      </c>
      <c r="G10" s="38">
        <v>185</v>
      </c>
      <c r="H10" s="38">
        <v>87.256988277727686</v>
      </c>
      <c r="I10" s="38">
        <v>90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99.478260869565233</v>
      </c>
      <c r="P10" s="60">
        <f t="shared" si="0"/>
        <v>113.8332320819495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205</v>
      </c>
      <c r="G12" s="38">
        <v>850</v>
      </c>
      <c r="H12" s="38">
        <v>450.70784490532009</v>
      </c>
      <c r="I12" s="38">
        <v>390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603.59999999999991</v>
      </c>
      <c r="P12" s="60">
        <f t="shared" si="0"/>
        <v>812.09341749323721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53">
        <v>9839.8048780487807</v>
      </c>
      <c r="G15" s="43">
        <v>3509.2605405405402</v>
      </c>
      <c r="H15" s="53">
        <v>6589.0057114529345</v>
      </c>
      <c r="I15" s="53">
        <v>7492.8104575163397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7266.295707472178</v>
      </c>
      <c r="P15" s="54">
        <f t="shared" ref="P15:P22" si="1">SUMIF(B15:O15,"&gt;0")/COUNTIF(B15:O15,"&gt;0")</f>
        <v>6503.6050094661696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56">
        <v>7952</v>
      </c>
      <c r="G16" s="36">
        <v>3074.1405405405403</v>
      </c>
      <c r="H16" s="56">
        <v>5889.7125447079088</v>
      </c>
      <c r="I16" s="56">
        <v>6516.7320261437908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6189.8251192368843</v>
      </c>
      <c r="P16" s="57">
        <f t="shared" si="1"/>
        <v>5730.3118529510039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56">
        <v>1887.8048780487804</v>
      </c>
      <c r="G17" s="36">
        <v>435.12</v>
      </c>
      <c r="H17" s="56">
        <v>699.29316674502593</v>
      </c>
      <c r="I17" s="56">
        <v>976.07843137254895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773.29315651516504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320</v>
      </c>
      <c r="G18" s="36">
        <v>60</v>
      </c>
      <c r="H18" s="35">
        <v>10.23</v>
      </c>
      <c r="I18" s="35">
        <v>134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81.017692307692315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75</v>
      </c>
      <c r="G19" s="39">
        <v>185</v>
      </c>
      <c r="H19" s="38">
        <v>105.52365591397849</v>
      </c>
      <c r="I19" s="38">
        <v>91.8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99.841269841269835</v>
      </c>
      <c r="P19" s="60">
        <f t="shared" si="1"/>
        <v>115.80320898251773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205</v>
      </c>
      <c r="G21" s="39">
        <v>850</v>
      </c>
      <c r="H21" s="38">
        <v>537.45698924731175</v>
      </c>
      <c r="I21" s="38">
        <v>397.8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999.51835637480792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8054.666666666667</v>
      </c>
      <c r="G24" s="53">
        <f t="shared" si="2"/>
        <v>3532.9831478537358</v>
      </c>
      <c r="H24" s="53">
        <f t="shared" si="2"/>
        <v>8897.6700048646308</v>
      </c>
      <c r="I24" s="53">
        <f t="shared" si="2"/>
        <v>7867.5012569130213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6648.0218181818182</v>
      </c>
      <c r="O24" s="53">
        <f t="shared" si="2"/>
        <v>7746.2957074721789</v>
      </c>
      <c r="P24" s="54">
        <f t="shared" ref="P24:P31" si="3">SUMIF(B24:O24,"&gt;0")/COUNTIF(B24:O24,"&gt;0")</f>
        <v>6792.0354191448032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6252</v>
      </c>
      <c r="G25" s="64">
        <f t="shared" si="4"/>
        <v>3228.3243243243242</v>
      </c>
      <c r="H25" s="64">
        <f t="shared" si="4"/>
        <v>8029.0868699439961</v>
      </c>
      <c r="I25" s="64">
        <f t="shared" si="4"/>
        <v>6842.6143790849674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6237</v>
      </c>
      <c r="O25" s="64">
        <f t="shared" si="4"/>
        <v>6634.5310015898258</v>
      </c>
      <c r="P25" s="57">
        <f t="shared" si="3"/>
        <v>6017.4790050501206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1802.6666666666667</v>
      </c>
      <c r="G26" s="64">
        <f t="shared" si="5"/>
        <v>304.65882352941179</v>
      </c>
      <c r="H26" s="64">
        <f t="shared" si="5"/>
        <v>868.58313492063508</v>
      </c>
      <c r="I26" s="64">
        <f t="shared" si="5"/>
        <v>1024.8868778280544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774.55641409468194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220</v>
      </c>
      <c r="G27" s="65">
        <v>42</v>
      </c>
      <c r="H27" s="65">
        <v>12.100000000000001</v>
      </c>
      <c r="I27" s="65">
        <v>132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67.16153846153847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100</v>
      </c>
      <c r="G28" s="67">
        <v>185</v>
      </c>
      <c r="H28" s="66">
        <v>81.274497408016174</v>
      </c>
      <c r="I28" s="67">
        <v>91.8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99.841269841269835</v>
      </c>
      <c r="P28" s="60">
        <f t="shared" si="3"/>
        <v>115.59898337494899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225</v>
      </c>
      <c r="G30" s="67">
        <v>1275</v>
      </c>
      <c r="H30" s="66">
        <v>454.39519158527418</v>
      </c>
      <c r="I30" s="67">
        <v>397.8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1088.5853708275195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-198</v>
      </c>
      <c r="G33" s="10">
        <f t="shared" si="6"/>
        <v>-72</v>
      </c>
      <c r="H33" s="10">
        <f t="shared" si="6"/>
        <v>-1368</v>
      </c>
      <c r="I33" s="10">
        <f t="shared" si="6"/>
        <v>-150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-64</v>
      </c>
      <c r="O33" s="11">
        <f t="shared" si="6"/>
        <v>206</v>
      </c>
      <c r="P33" s="27">
        <f>AVERAGE(B33:O33)</f>
        <v>-183.42857142857142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-160</v>
      </c>
      <c r="G34" s="12">
        <f t="shared" si="6"/>
        <v>-63</v>
      </c>
      <c r="H34" s="12">
        <f t="shared" si="6"/>
        <v>-1233</v>
      </c>
      <c r="I34" s="12">
        <f t="shared" si="6"/>
        <v>-130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-60</v>
      </c>
      <c r="O34" s="13">
        <f t="shared" si="6"/>
        <v>-143</v>
      </c>
      <c r="P34" s="28">
        <f t="shared" ref="P34:P40" si="7">AVERAGE(B34:O34)</f>
        <v>-182.42857142857142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6"/>
        <v>-28</v>
      </c>
      <c r="E35" s="12">
        <f t="shared" si="6"/>
        <v>-10</v>
      </c>
      <c r="F35" s="12">
        <f t="shared" si="6"/>
        <v>-38</v>
      </c>
      <c r="G35" s="12">
        <f t="shared" si="6"/>
        <v>-9</v>
      </c>
      <c r="H35" s="12">
        <f t="shared" si="6"/>
        <v>-135</v>
      </c>
      <c r="I35" s="12">
        <f t="shared" si="6"/>
        <v>-20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349</v>
      </c>
      <c r="P35" s="28">
        <f t="shared" si="7"/>
        <v>-1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-40</v>
      </c>
      <c r="G36" s="14">
        <f t="shared" si="6"/>
        <v>-20</v>
      </c>
      <c r="H36" s="14">
        <f t="shared" si="6"/>
        <v>-3</v>
      </c>
      <c r="I36" s="14">
        <f t="shared" si="6"/>
        <v>-16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-7.3571428571428568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18.27</v>
      </c>
      <c r="I37" s="17">
        <f t="shared" si="8"/>
        <v>1.8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0.36</v>
      </c>
      <c r="P37" s="16">
        <f t="shared" si="7"/>
        <v>1.97</v>
      </c>
    </row>
    <row r="38" spans="1:16" x14ac:dyDescent="0.25">
      <c r="A38" s="55" t="s">
        <v>25</v>
      </c>
      <c r="B38" s="14">
        <f t="shared" ref="B38:O38" si="9">ROUND(B20-B11,0)</f>
        <v>-1024</v>
      </c>
      <c r="C38" s="14">
        <f t="shared" si="9"/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 t="shared" ref="B39:O39" si="10">ROUND(B21-B12,2)</f>
        <v>0</v>
      </c>
      <c r="C39" s="40" t="s">
        <v>19</v>
      </c>
      <c r="D39" s="17">
        <f t="shared" si="10"/>
        <v>0</v>
      </c>
      <c r="E39" s="17">
        <f t="shared" si="10"/>
        <v>0</v>
      </c>
      <c r="F39" s="17">
        <f t="shared" si="10"/>
        <v>0</v>
      </c>
      <c r="G39" s="17">
        <f t="shared" si="10"/>
        <v>0</v>
      </c>
      <c r="H39" s="17">
        <f t="shared" si="10"/>
        <v>86.75</v>
      </c>
      <c r="I39" s="17">
        <f t="shared" si="10"/>
        <v>7.8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-195.6</v>
      </c>
      <c r="P39" s="16">
        <f t="shared" si="7"/>
        <v>201.84230769230771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-1785</v>
      </c>
      <c r="G42" s="10">
        <f t="shared" si="12"/>
        <v>24</v>
      </c>
      <c r="H42" s="10">
        <f t="shared" si="12"/>
        <v>2309</v>
      </c>
      <c r="I42" s="10">
        <f t="shared" si="12"/>
        <v>375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317</v>
      </c>
      <c r="O42" s="11">
        <f t="shared" si="12"/>
        <v>480</v>
      </c>
      <c r="P42" s="27">
        <f>AVERAGE(B42:O42)</f>
        <v>288.57142857142856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-1700</v>
      </c>
      <c r="G43" s="12">
        <f t="shared" si="12"/>
        <v>154</v>
      </c>
      <c r="H43" s="12">
        <f t="shared" si="12"/>
        <v>2139</v>
      </c>
      <c r="I43" s="12">
        <f t="shared" si="12"/>
        <v>326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297</v>
      </c>
      <c r="O43" s="13">
        <f t="shared" si="12"/>
        <v>445</v>
      </c>
      <c r="P43" s="28">
        <f t="shared" ref="P43:P49" si="13">AVERAGE(B43:O43)</f>
        <v>287.07142857142856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-85</v>
      </c>
      <c r="G44" s="12">
        <f t="shared" si="12"/>
        <v>-130</v>
      </c>
      <c r="H44" s="12">
        <f t="shared" si="12"/>
        <v>169</v>
      </c>
      <c r="I44" s="12">
        <f t="shared" si="12"/>
        <v>49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1.2857142857142858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-100</v>
      </c>
      <c r="G45" s="14">
        <f t="shared" si="12"/>
        <v>-18</v>
      </c>
      <c r="H45" s="14">
        <f t="shared" si="12"/>
        <v>2</v>
      </c>
      <c r="I45" s="14">
        <f t="shared" si="12"/>
        <v>-2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-12.857142857142858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25</v>
      </c>
      <c r="G46" s="17">
        <f t="shared" si="14"/>
        <v>0</v>
      </c>
      <c r="H46" s="17">
        <f t="shared" si="14"/>
        <v>-24.25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-0.20428571428571426</v>
      </c>
    </row>
    <row r="47" spans="1:16" x14ac:dyDescent="0.25">
      <c r="A47" s="55" t="s">
        <v>25</v>
      </c>
      <c r="B47" s="14">
        <f t="shared" ref="B47:O47" si="15">ROUND(B29-B20,0)</f>
        <v>2509</v>
      </c>
      <c r="C47" s="14">
        <f t="shared" si="15"/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20</v>
      </c>
      <c r="G48" s="17">
        <f t="shared" si="16"/>
        <v>425</v>
      </c>
      <c r="H48" s="17">
        <f t="shared" si="16"/>
        <v>-83.06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89.067142857142855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-1.97</v>
      </c>
      <c r="G51" s="23">
        <f t="shared" si="18"/>
        <v>-2</v>
      </c>
      <c r="H51" s="23">
        <f t="shared" si="18"/>
        <v>-17.190000000000001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2.91</v>
      </c>
      <c r="P51" s="19">
        <f t="shared" ref="P51:P58" si="19">AVERAGE(B51:O51)</f>
        <v>-2.6071428571428572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-1.97</v>
      </c>
      <c r="G52" s="17">
        <f t="shared" si="20"/>
        <v>-2</v>
      </c>
      <c r="H52" s="17">
        <f t="shared" si="20"/>
        <v>-17.309999999999999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-2.2599999999999998</v>
      </c>
      <c r="P52" s="20">
        <f t="shared" si="19"/>
        <v>-2.8907142857142851</v>
      </c>
    </row>
    <row r="53" spans="1:16" x14ac:dyDescent="0.25">
      <c r="A53" s="55" t="s">
        <v>18</v>
      </c>
      <c r="B53" s="17">
        <f t="shared" si="20"/>
        <v>-2</v>
      </c>
      <c r="C53" s="37" t="s">
        <v>19</v>
      </c>
      <c r="D53" s="17">
        <f t="shared" si="20"/>
        <v>-2</v>
      </c>
      <c r="E53" s="17">
        <f t="shared" si="20"/>
        <v>-2</v>
      </c>
      <c r="F53" s="17">
        <f t="shared" si="20"/>
        <v>-1.98</v>
      </c>
      <c r="G53" s="17">
        <f t="shared" si="20"/>
        <v>-2</v>
      </c>
      <c r="H53" s="17">
        <f t="shared" si="20"/>
        <v>-16.14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47.94</v>
      </c>
      <c r="P53" s="20">
        <f t="shared" si="19"/>
        <v>-2.5992307692307697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-11.11</v>
      </c>
      <c r="G54" s="17">
        <f t="shared" si="20"/>
        <v>-25</v>
      </c>
      <c r="H54" s="17">
        <f t="shared" si="20"/>
        <v>-23.13</v>
      </c>
      <c r="I54" s="17">
        <f t="shared" si="20"/>
        <v>-10.67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-0.90785714285714147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0</v>
      </c>
      <c r="G55" s="17">
        <f t="shared" si="20"/>
        <v>0</v>
      </c>
      <c r="H55" s="17">
        <f t="shared" si="20"/>
        <v>20.93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0.36</v>
      </c>
      <c r="P55" s="16">
        <f t="shared" si="19"/>
        <v>2.0642857142857141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0</v>
      </c>
      <c r="G57" s="17">
        <f t="shared" si="20"/>
        <v>0</v>
      </c>
      <c r="H57" s="17">
        <f t="shared" si="20"/>
        <v>19.25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-32.409999999999997</v>
      </c>
      <c r="P57" s="16">
        <f t="shared" si="19"/>
        <v>6.0938461538461537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35.04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6.61</v>
      </c>
      <c r="P60" s="19">
        <f t="shared" ref="P60:P67" si="22">AVERAGE(B60:O60)</f>
        <v>5.0835714285714291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36.32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5.7157142857142862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24.21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-1.9285714285714282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18.28</v>
      </c>
      <c r="I63" s="17">
        <f t="shared" si="23"/>
        <v>-1.49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-12.793571428571427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-22.98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0.54785714285714271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-15.45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7.8864285714285716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4" fitToHeight="3" orientation="portrait" r:id="rId1"/>
  <headerFooter>
    <oddHeader>&amp;LČ.j.: MSMT-21301/2025-1</oddHeader>
  </headerFooter>
  <ignoredErrors>
    <ignoredError sqref="B37:O37 B39:O39 B46:O46 B48:O48 B47:O47 B38:O3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606A-C4FE-4CD5-8F68-33A258CA4EA0}">
  <sheetPr>
    <tabColor theme="8" tint="0.59999389629810485"/>
    <pageSetUpPr fitToPage="1"/>
  </sheetPr>
  <dimension ref="A1:P67"/>
  <sheetViews>
    <sheetView topLeftCell="A44" zoomScale="80" zoomScaleNormal="80" workbookViewId="0">
      <selection activeCell="A64" sqref="A64:A67"/>
    </sheetView>
  </sheetViews>
  <sheetFormatPr defaultRowHeight="15" x14ac:dyDescent="0.25"/>
  <cols>
    <col min="1" max="1" width="14.42578125" customWidth="1"/>
    <col min="2" max="2" width="7.7109375" customWidth="1"/>
    <col min="3" max="4" width="8.140625" bestFit="1" customWidth="1"/>
    <col min="5" max="5" width="7.7109375" customWidth="1"/>
    <col min="6" max="6" width="9.28515625" bestFit="1" customWidth="1"/>
    <col min="7" max="7" width="8.28515625" customWidth="1"/>
    <col min="8" max="8" width="8.42578125" bestFit="1" customWidth="1"/>
    <col min="9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8.5703125" customWidth="1"/>
    <col min="16" max="16" width="10.8554687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21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4822.7076404494383</v>
      </c>
      <c r="D6" s="53">
        <v>3045.1821818181816</v>
      </c>
      <c r="E6" s="42">
        <v>4097.373333333333</v>
      </c>
      <c r="F6" s="42">
        <v>4190.8039024390237</v>
      </c>
      <c r="G6" s="53">
        <v>3580.864864864865</v>
      </c>
      <c r="H6" s="53">
        <v>5273.2921801694547</v>
      </c>
      <c r="I6" s="53">
        <v>3527.3846153846152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3109.0106215851742</v>
      </c>
      <c r="P6" s="54">
        <f t="shared" ref="P6:P13" si="0">SUMIF(B6:O6,"&gt;0")/COUNTIF(B6:O6,"&gt;0")</f>
        <v>4619.249469338838</v>
      </c>
    </row>
    <row r="7" spans="1:16" x14ac:dyDescent="0.25">
      <c r="A7" s="55" t="s">
        <v>17</v>
      </c>
      <c r="B7" s="35">
        <v>5264.7814910025709</v>
      </c>
      <c r="C7" s="35">
        <v>4571.46</v>
      </c>
      <c r="D7" s="56">
        <v>2693.0181818181818</v>
      </c>
      <c r="E7" s="35">
        <v>3603.2</v>
      </c>
      <c r="F7" s="35">
        <v>3386.7599999999998</v>
      </c>
      <c r="G7" s="56">
        <v>3136.864864864865</v>
      </c>
      <c r="H7" s="56">
        <v>4720.6249999999991</v>
      </c>
      <c r="I7" s="56">
        <v>3067.876923076923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2918.7062937062938</v>
      </c>
      <c r="P7" s="57">
        <f t="shared" si="0"/>
        <v>4109.4387475140657</v>
      </c>
    </row>
    <row r="8" spans="1:16" x14ac:dyDescent="0.25">
      <c r="A8" s="55" t="s">
        <v>18</v>
      </c>
      <c r="B8" s="35">
        <v>1569.9428571428571</v>
      </c>
      <c r="C8" s="37">
        <v>251.24764044943817</v>
      </c>
      <c r="D8" s="56">
        <v>352.16399999999999</v>
      </c>
      <c r="E8" s="35">
        <v>494.17333333333335</v>
      </c>
      <c r="F8" s="35">
        <v>804.04390243902435</v>
      </c>
      <c r="G8" s="56">
        <v>444</v>
      </c>
      <c r="H8" s="56">
        <v>552.66718016945595</v>
      </c>
      <c r="I8" s="56">
        <v>459.50769230769231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190.3043278788806</v>
      </c>
      <c r="P8" s="57">
        <f t="shared" si="0"/>
        <v>509.81072182477192</v>
      </c>
    </row>
    <row r="9" spans="1:16" x14ac:dyDescent="0.25">
      <c r="A9" s="55" t="s">
        <v>20</v>
      </c>
      <c r="B9" s="35">
        <v>20</v>
      </c>
      <c r="C9" s="35">
        <v>18</v>
      </c>
      <c r="D9" s="35">
        <v>10</v>
      </c>
      <c r="E9" s="35">
        <v>42</v>
      </c>
      <c r="F9" s="35">
        <v>150.29999999999998</v>
      </c>
      <c r="G9" s="35">
        <v>80</v>
      </c>
      <c r="H9" s="35">
        <v>8.82</v>
      </c>
      <c r="I9" s="35">
        <v>69.230769230769226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63.026982248520703</v>
      </c>
    </row>
    <row r="10" spans="1:16" x14ac:dyDescent="0.25">
      <c r="A10" s="59" t="s">
        <v>24</v>
      </c>
      <c r="B10" s="38">
        <v>116.7</v>
      </c>
      <c r="C10" s="38">
        <v>133.33333333333334</v>
      </c>
      <c r="D10" s="38">
        <v>220</v>
      </c>
      <c r="E10" s="38">
        <v>165</v>
      </c>
      <c r="F10" s="38">
        <v>179.64071856287427</v>
      </c>
      <c r="G10" s="38">
        <v>185</v>
      </c>
      <c r="H10" s="38">
        <v>131.65714285714287</v>
      </c>
      <c r="I10" s="38">
        <v>195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215.84905660377359</v>
      </c>
      <c r="P10" s="60">
        <f t="shared" si="0"/>
        <v>155.88644652550889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1483.3333333333335</v>
      </c>
      <c r="D12" s="38">
        <v>1000</v>
      </c>
      <c r="E12" s="41">
        <v>900</v>
      </c>
      <c r="F12" s="38">
        <v>491.01796407185628</v>
      </c>
      <c r="G12" s="38">
        <v>850</v>
      </c>
      <c r="H12" s="38">
        <v>680.04761904761904</v>
      </c>
      <c r="I12" s="38">
        <v>845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2307.8823529411761</v>
      </c>
      <c r="P12" s="60">
        <f t="shared" si="0"/>
        <v>1099.0915192424277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4822.7076404494383</v>
      </c>
      <c r="D15" s="42">
        <v>2984.3018181818179</v>
      </c>
      <c r="E15" s="53">
        <v>4015.4206060606061</v>
      </c>
      <c r="F15" s="53">
        <v>3443.9317073170728</v>
      </c>
      <c r="G15" s="43">
        <v>3509.2605405405402</v>
      </c>
      <c r="H15" s="53">
        <v>5172.0152358716587</v>
      </c>
      <c r="I15" s="53">
        <v>3458.2202111613879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2818.9507154213043</v>
      </c>
      <c r="P15" s="54">
        <f t="shared" ref="P15:P22" si="1">SUMIF(B15:O15,"&gt;0")/COUNTIF(B15:O15,"&gt;0")</f>
        <v>4470.5448118782724</v>
      </c>
    </row>
    <row r="16" spans="1:16" x14ac:dyDescent="0.25">
      <c r="A16" s="55" t="s">
        <v>17</v>
      </c>
      <c r="B16" s="35">
        <v>5159.4858611825193</v>
      </c>
      <c r="C16" s="35">
        <v>4571.46</v>
      </c>
      <c r="D16" s="35">
        <v>2639.181818181818</v>
      </c>
      <c r="E16" s="56">
        <v>3531.1272727272726</v>
      </c>
      <c r="F16" s="56">
        <v>2783.2</v>
      </c>
      <c r="G16" s="36">
        <v>3074.1405405405403</v>
      </c>
      <c r="H16" s="56">
        <v>4623.1076963836276</v>
      </c>
      <c r="I16" s="56">
        <v>3007.7224736048265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2603.6565977742453</v>
      </c>
      <c r="P16" s="57">
        <f t="shared" si="1"/>
        <v>3980.6141117459078</v>
      </c>
    </row>
    <row r="17" spans="1:16" x14ac:dyDescent="0.25">
      <c r="A17" s="55" t="s">
        <v>18</v>
      </c>
      <c r="B17" s="35">
        <v>1538.5285714285715</v>
      </c>
      <c r="C17" s="71">
        <v>251.24764044943817</v>
      </c>
      <c r="D17" s="35">
        <v>345.12</v>
      </c>
      <c r="E17" s="56">
        <v>484.29333333333335</v>
      </c>
      <c r="F17" s="56">
        <v>660.73170731707307</v>
      </c>
      <c r="G17" s="36">
        <v>435.12</v>
      </c>
      <c r="H17" s="56">
        <v>548.90753948803103</v>
      </c>
      <c r="I17" s="56">
        <v>450.49773755656111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215.29411764705881</v>
      </c>
      <c r="P17" s="57">
        <f t="shared" si="1"/>
        <v>489.93070013236382</v>
      </c>
    </row>
    <row r="18" spans="1:16" x14ac:dyDescent="0.25">
      <c r="A18" s="55" t="s">
        <v>20</v>
      </c>
      <c r="B18" s="35">
        <v>20</v>
      </c>
      <c r="C18" s="71">
        <v>18</v>
      </c>
      <c r="D18" s="35">
        <v>24.25</v>
      </c>
      <c r="E18" s="35">
        <v>39</v>
      </c>
      <c r="F18" s="35">
        <v>112</v>
      </c>
      <c r="G18" s="36">
        <v>60</v>
      </c>
      <c r="H18" s="35">
        <v>8.0299999999999994</v>
      </c>
      <c r="I18" s="35">
        <v>61.538461538461533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52.755266272189346</v>
      </c>
    </row>
    <row r="19" spans="1:16" x14ac:dyDescent="0.25">
      <c r="A19" s="59" t="s">
        <v>24</v>
      </c>
      <c r="B19" s="38">
        <v>116.7</v>
      </c>
      <c r="C19" s="41">
        <v>133.33333333333334</v>
      </c>
      <c r="D19" s="38">
        <v>220</v>
      </c>
      <c r="E19" s="38">
        <v>165</v>
      </c>
      <c r="F19" s="38">
        <v>214.28571428571431</v>
      </c>
      <c r="G19" s="39">
        <v>185</v>
      </c>
      <c r="H19" s="38">
        <v>134.43424657534246</v>
      </c>
      <c r="I19" s="38">
        <v>198.9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237.35849056603772</v>
      </c>
      <c r="P19" s="60">
        <f t="shared" si="1"/>
        <v>160.88512748288767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1483.3333333333335</v>
      </c>
      <c r="D21" s="38">
        <v>1000</v>
      </c>
      <c r="E21" s="38">
        <v>900</v>
      </c>
      <c r="F21" s="38">
        <v>585.71428571428578</v>
      </c>
      <c r="G21" s="39">
        <v>850</v>
      </c>
      <c r="H21" s="38">
        <v>684.70547945205476</v>
      </c>
      <c r="I21" s="38">
        <v>861.9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2040</v>
      </c>
      <c r="P21" s="60">
        <f t="shared" si="1"/>
        <v>1282.9037927499764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4975.9341573033707</v>
      </c>
      <c r="D24" s="53">
        <f t="shared" si="2"/>
        <v>3133.0472727272727</v>
      </c>
      <c r="E24" s="53">
        <f t="shared" si="2"/>
        <v>4039.3454545454542</v>
      </c>
      <c r="F24" s="53">
        <f t="shared" si="2"/>
        <v>2819.1333333333332</v>
      </c>
      <c r="G24" s="53">
        <f t="shared" si="2"/>
        <v>3532.9831478537358</v>
      </c>
      <c r="H24" s="53">
        <f t="shared" si="2"/>
        <v>5662.1536394593104</v>
      </c>
      <c r="I24" s="53">
        <f t="shared" si="2"/>
        <v>3631.1544262675484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6648.0218181818182</v>
      </c>
      <c r="O24" s="53">
        <f t="shared" si="2"/>
        <v>3140.6136724960256</v>
      </c>
      <c r="P24" s="54">
        <f t="shared" ref="P24:P31" si="3">SUMIF(B24:O24,"&gt;0")/COUNTIF(B24:O24,"&gt;0")</f>
        <v>4647.0704319487777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F25" si="4">IFERROR(12*C29/C28,"x")</f>
        <v>4800.0599999999995</v>
      </c>
      <c r="D25" s="64">
        <f t="shared" si="4"/>
        <v>2771.1272727272726</v>
      </c>
      <c r="E25" s="64">
        <f t="shared" si="4"/>
        <v>3694.6181818181817</v>
      </c>
      <c r="F25" s="64">
        <f t="shared" si="4"/>
        <v>2188.1999999999998</v>
      </c>
      <c r="G25" s="64">
        <f t="shared" ref="G25:O25" si="5">IFERROR(12*G29/G28,"x")</f>
        <v>3228.3243243243242</v>
      </c>
      <c r="H25" s="64">
        <f>IFERROR(12*H29/H28,"x")</f>
        <v>5109.418917237088</v>
      </c>
      <c r="I25" s="64">
        <f t="shared" si="5"/>
        <v>3158.1297134238312</v>
      </c>
      <c r="J25" s="64">
        <f t="shared" si="5"/>
        <v>4918.818181818182</v>
      </c>
      <c r="K25" s="64">
        <f t="shared" si="5"/>
        <v>5323.1040000000003</v>
      </c>
      <c r="L25" s="64">
        <f t="shared" si="5"/>
        <v>4613.6998854524636</v>
      </c>
      <c r="M25" s="64">
        <f t="shared" si="5"/>
        <v>3968.8194359663048</v>
      </c>
      <c r="N25" s="64">
        <f t="shared" si="5"/>
        <v>6237</v>
      </c>
      <c r="O25" s="64">
        <f t="shared" si="5"/>
        <v>2896.0254372019081</v>
      </c>
      <c r="P25" s="57">
        <f t="shared" si="3"/>
        <v>4166.0590049831353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F26" si="6">IFERROR(12*C31/C30,"x")</f>
        <v>175.87415730337079</v>
      </c>
      <c r="D26" s="64">
        <f t="shared" si="6"/>
        <v>361.92</v>
      </c>
      <c r="E26" s="64">
        <f t="shared" si="6"/>
        <v>344.72727272727275</v>
      </c>
      <c r="F26" s="64">
        <f t="shared" si="6"/>
        <v>630.93333333333328</v>
      </c>
      <c r="G26" s="64">
        <f t="shared" ref="G26:O26" si="7">IFERROR(12*G31/G30,"x")</f>
        <v>304.65882352941179</v>
      </c>
      <c r="H26" s="64">
        <f>IFERROR(12*H31/H30,"x")</f>
        <v>552.73472222222222</v>
      </c>
      <c r="I26" s="64">
        <f t="shared" si="7"/>
        <v>473.0247128437174</v>
      </c>
      <c r="J26" s="64">
        <f t="shared" si="7"/>
        <v>607.9636363636364</v>
      </c>
      <c r="K26" s="64">
        <f t="shared" si="7"/>
        <v>473.41333333333336</v>
      </c>
      <c r="L26" s="64">
        <f t="shared" si="7"/>
        <v>71.929064039408871</v>
      </c>
      <c r="M26" s="64">
        <f t="shared" si="7"/>
        <v>465.9137254901961</v>
      </c>
      <c r="N26" s="64">
        <f t="shared" si="7"/>
        <v>411.02181818181816</v>
      </c>
      <c r="O26" s="64">
        <f t="shared" si="7"/>
        <v>244.58823529411765</v>
      </c>
      <c r="P26" s="57">
        <f t="shared" si="3"/>
        <v>481.01142696564153</v>
      </c>
    </row>
    <row r="27" spans="1:16" x14ac:dyDescent="0.25">
      <c r="A27" s="55" t="s">
        <v>20</v>
      </c>
      <c r="B27" s="65">
        <v>13</v>
      </c>
      <c r="C27" s="65">
        <v>12</v>
      </c>
      <c r="D27" s="65">
        <v>16.25</v>
      </c>
      <c r="E27" s="65">
        <v>26</v>
      </c>
      <c r="F27" s="65">
        <v>77</v>
      </c>
      <c r="G27" s="65">
        <v>42</v>
      </c>
      <c r="H27" s="65">
        <v>7.6999999999999993</v>
      </c>
      <c r="I27" s="65">
        <v>61.5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46.034615384615385</v>
      </c>
    </row>
    <row r="28" spans="1:16" x14ac:dyDescent="0.25">
      <c r="A28" s="59" t="s">
        <v>24</v>
      </c>
      <c r="B28" s="66">
        <v>116.7</v>
      </c>
      <c r="C28" s="66">
        <v>133.33333333333334</v>
      </c>
      <c r="D28" s="66">
        <v>220</v>
      </c>
      <c r="E28" s="66">
        <v>165</v>
      </c>
      <c r="F28" s="66">
        <v>285.71428571428572</v>
      </c>
      <c r="G28" s="67">
        <v>185</v>
      </c>
      <c r="H28" s="67">
        <v>127.71706735545401</v>
      </c>
      <c r="I28" s="67">
        <v>198.9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228.72727272727269</v>
      </c>
      <c r="P28" s="60">
        <f t="shared" si="3"/>
        <v>164.63299708073896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8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2225</v>
      </c>
      <c r="D30" s="66">
        <v>1000</v>
      </c>
      <c r="E30" s="66">
        <v>990</v>
      </c>
      <c r="F30" s="66">
        <v>642.85714285714289</v>
      </c>
      <c r="G30" s="67">
        <v>1275</v>
      </c>
      <c r="H30" s="67">
        <v>714.04958677685954</v>
      </c>
      <c r="I30" s="67">
        <v>861.9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1854.5454545454545</v>
      </c>
      <c r="P30" s="60">
        <f t="shared" si="3"/>
        <v>1390.596584584247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70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8">ROUND(C15-C6,0)</f>
        <v>0</v>
      </c>
      <c r="D33" s="10">
        <f t="shared" si="8"/>
        <v>-61</v>
      </c>
      <c r="E33" s="10">
        <f t="shared" si="8"/>
        <v>-82</v>
      </c>
      <c r="F33" s="10">
        <f t="shared" si="8"/>
        <v>-747</v>
      </c>
      <c r="G33" s="10">
        <f t="shared" si="8"/>
        <v>-72</v>
      </c>
      <c r="H33" s="10">
        <f t="shared" si="8"/>
        <v>-101</v>
      </c>
      <c r="I33" s="10">
        <f t="shared" si="8"/>
        <v>-69</v>
      </c>
      <c r="J33" s="10">
        <f t="shared" si="8"/>
        <v>-107</v>
      </c>
      <c r="K33" s="10">
        <f t="shared" si="8"/>
        <v>-95</v>
      </c>
      <c r="L33" s="10">
        <f t="shared" si="8"/>
        <v>-257</v>
      </c>
      <c r="M33" s="10">
        <f t="shared" si="8"/>
        <v>0</v>
      </c>
      <c r="N33" s="10">
        <f t="shared" si="8"/>
        <v>-64</v>
      </c>
      <c r="O33" s="11">
        <f t="shared" si="8"/>
        <v>-290</v>
      </c>
      <c r="P33" s="27">
        <f>AVERAGE(B33:O33)</f>
        <v>-148.71428571428572</v>
      </c>
    </row>
    <row r="34" spans="1:16" x14ac:dyDescent="0.25">
      <c r="A34" s="55" t="s">
        <v>17</v>
      </c>
      <c r="B34" s="12">
        <f>ROUND(B16-B7,0)</f>
        <v>-105</v>
      </c>
      <c r="C34" s="12">
        <f t="shared" si="8"/>
        <v>0</v>
      </c>
      <c r="D34" s="12">
        <f t="shared" si="8"/>
        <v>-54</v>
      </c>
      <c r="E34" s="12">
        <f t="shared" si="8"/>
        <v>-72</v>
      </c>
      <c r="F34" s="12">
        <f t="shared" si="8"/>
        <v>-604</v>
      </c>
      <c r="G34" s="12">
        <f t="shared" si="8"/>
        <v>-63</v>
      </c>
      <c r="H34" s="12">
        <f t="shared" si="8"/>
        <v>-98</v>
      </c>
      <c r="I34" s="12">
        <f t="shared" si="8"/>
        <v>-60</v>
      </c>
      <c r="J34" s="12">
        <f t="shared" si="8"/>
        <v>-95</v>
      </c>
      <c r="K34" s="12">
        <f t="shared" si="8"/>
        <v>-88</v>
      </c>
      <c r="L34" s="12">
        <f t="shared" si="8"/>
        <v>-190</v>
      </c>
      <c r="M34" s="12">
        <f t="shared" si="8"/>
        <v>0</v>
      </c>
      <c r="N34" s="12">
        <f t="shared" si="8"/>
        <v>-60</v>
      </c>
      <c r="O34" s="13">
        <f t="shared" si="8"/>
        <v>-315</v>
      </c>
      <c r="P34" s="28">
        <f t="shared" ref="P34:P40" si="9">AVERAGE(B34:O34)</f>
        <v>-128.85714285714286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8"/>
        <v>-7</v>
      </c>
      <c r="E35" s="12">
        <f t="shared" si="8"/>
        <v>-10</v>
      </c>
      <c r="F35" s="12">
        <f t="shared" si="8"/>
        <v>-143</v>
      </c>
      <c r="G35" s="12">
        <f t="shared" si="8"/>
        <v>-9</v>
      </c>
      <c r="H35" s="12">
        <f t="shared" si="8"/>
        <v>-4</v>
      </c>
      <c r="I35" s="12">
        <f t="shared" si="8"/>
        <v>-9</v>
      </c>
      <c r="J35" s="12">
        <f t="shared" si="8"/>
        <v>-12</v>
      </c>
      <c r="K35" s="12">
        <f t="shared" si="8"/>
        <v>-8</v>
      </c>
      <c r="L35" s="12">
        <f t="shared" si="8"/>
        <v>-67</v>
      </c>
      <c r="M35" s="12">
        <f t="shared" si="8"/>
        <v>0</v>
      </c>
      <c r="N35" s="12">
        <f t="shared" si="8"/>
        <v>-4</v>
      </c>
      <c r="O35" s="13">
        <f t="shared" si="8"/>
        <v>25</v>
      </c>
      <c r="P35" s="28">
        <f t="shared" si="9"/>
        <v>-21.46153846153846</v>
      </c>
    </row>
    <row r="36" spans="1:16" x14ac:dyDescent="0.25">
      <c r="A36" s="55" t="s">
        <v>20</v>
      </c>
      <c r="B36" s="14">
        <f>ROUND(B18-B9,0)</f>
        <v>0</v>
      </c>
      <c r="C36" s="14">
        <f t="shared" si="8"/>
        <v>0</v>
      </c>
      <c r="D36" s="14">
        <f t="shared" si="8"/>
        <v>14</v>
      </c>
      <c r="E36" s="14">
        <f t="shared" si="8"/>
        <v>-3</v>
      </c>
      <c r="F36" s="14">
        <f t="shared" si="8"/>
        <v>-38</v>
      </c>
      <c r="G36" s="14">
        <f t="shared" si="8"/>
        <v>-20</v>
      </c>
      <c r="H36" s="14">
        <f t="shared" si="8"/>
        <v>-1</v>
      </c>
      <c r="I36" s="14">
        <f t="shared" si="8"/>
        <v>-8</v>
      </c>
      <c r="J36" s="14">
        <f t="shared" si="8"/>
        <v>-65</v>
      </c>
      <c r="K36" s="14">
        <f t="shared" si="8"/>
        <v>0</v>
      </c>
      <c r="L36" s="14">
        <f t="shared" si="8"/>
        <v>0</v>
      </c>
      <c r="M36" s="14">
        <f t="shared" si="8"/>
        <v>-3</v>
      </c>
      <c r="N36" s="14">
        <f t="shared" si="8"/>
        <v>0</v>
      </c>
      <c r="O36" s="15">
        <f t="shared" si="8"/>
        <v>-10</v>
      </c>
      <c r="P36" s="29">
        <f t="shared" si="9"/>
        <v>-9.5714285714285712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10">ROUND(C19-C10,2)</f>
        <v>0</v>
      </c>
      <c r="D37" s="17">
        <f t="shared" si="10"/>
        <v>0</v>
      </c>
      <c r="E37" s="17">
        <f t="shared" si="10"/>
        <v>0</v>
      </c>
      <c r="F37" s="17">
        <f t="shared" si="10"/>
        <v>34.64</v>
      </c>
      <c r="G37" s="17">
        <f t="shared" si="10"/>
        <v>0</v>
      </c>
      <c r="H37" s="17">
        <f t="shared" si="10"/>
        <v>2.78</v>
      </c>
      <c r="I37" s="17">
        <f t="shared" si="10"/>
        <v>3.9</v>
      </c>
      <c r="J37" s="17">
        <f t="shared" si="10"/>
        <v>0</v>
      </c>
      <c r="K37" s="17">
        <f t="shared" si="10"/>
        <v>0</v>
      </c>
      <c r="L37" s="17">
        <f t="shared" si="10"/>
        <v>7.15</v>
      </c>
      <c r="M37" s="17">
        <f t="shared" si="10"/>
        <v>0</v>
      </c>
      <c r="N37" s="17">
        <f t="shared" si="10"/>
        <v>0</v>
      </c>
      <c r="O37" s="18">
        <f t="shared" si="10"/>
        <v>21.51</v>
      </c>
      <c r="P37" s="16">
        <f t="shared" si="9"/>
        <v>4.9985714285714291</v>
      </c>
    </row>
    <row r="38" spans="1:16" x14ac:dyDescent="0.25">
      <c r="A38" s="55" t="s">
        <v>25</v>
      </c>
      <c r="B38" s="14">
        <f t="shared" ref="B38:O38" si="11">ROUND(B20-B11,0)</f>
        <v>-1024</v>
      </c>
      <c r="C38" s="14">
        <f t="shared" si="11"/>
        <v>0</v>
      </c>
      <c r="D38" s="14">
        <f t="shared" si="11"/>
        <v>-987</v>
      </c>
      <c r="E38" s="14">
        <f t="shared" si="11"/>
        <v>-991</v>
      </c>
      <c r="F38" s="14">
        <f t="shared" si="11"/>
        <v>-1000</v>
      </c>
      <c r="G38" s="14">
        <f t="shared" si="11"/>
        <v>-967</v>
      </c>
      <c r="H38" s="14">
        <f t="shared" si="11"/>
        <v>0</v>
      </c>
      <c r="I38" s="14">
        <f t="shared" si="11"/>
        <v>0</v>
      </c>
      <c r="J38" s="14">
        <f t="shared" si="11"/>
        <v>-1050</v>
      </c>
      <c r="K38" s="14">
        <f t="shared" si="11"/>
        <v>-913</v>
      </c>
      <c r="L38" s="14">
        <f t="shared" si="11"/>
        <v>524</v>
      </c>
      <c r="M38" s="14">
        <f t="shared" si="11"/>
        <v>0</v>
      </c>
      <c r="N38" s="14">
        <f t="shared" si="11"/>
        <v>-460</v>
      </c>
      <c r="O38" s="15">
        <f t="shared" si="11"/>
        <v>-1000</v>
      </c>
      <c r="P38" s="30">
        <f t="shared" si="9"/>
        <v>-562</v>
      </c>
    </row>
    <row r="39" spans="1:16" x14ac:dyDescent="0.25">
      <c r="A39" s="59" t="s">
        <v>26</v>
      </c>
      <c r="B39" s="17">
        <f t="shared" ref="B39:O39" si="12">ROUND(B21-B12,2)</f>
        <v>0</v>
      </c>
      <c r="C39" s="40" t="s">
        <v>19</v>
      </c>
      <c r="D39" s="17">
        <f t="shared" si="12"/>
        <v>0</v>
      </c>
      <c r="E39" s="17">
        <f t="shared" si="12"/>
        <v>0</v>
      </c>
      <c r="F39" s="17">
        <f t="shared" si="12"/>
        <v>94.7</v>
      </c>
      <c r="G39" s="17">
        <f t="shared" si="12"/>
        <v>0</v>
      </c>
      <c r="H39" s="17">
        <f t="shared" si="12"/>
        <v>4.66</v>
      </c>
      <c r="I39" s="17">
        <f t="shared" si="12"/>
        <v>16.899999999999999</v>
      </c>
      <c r="J39" s="17">
        <f t="shared" si="12"/>
        <v>0</v>
      </c>
      <c r="K39" s="17">
        <f t="shared" si="12"/>
        <v>0</v>
      </c>
      <c r="L39" s="17">
        <f t="shared" si="12"/>
        <v>2725</v>
      </c>
      <c r="M39" s="17">
        <f t="shared" si="12"/>
        <v>0</v>
      </c>
      <c r="N39" s="17">
        <f t="shared" si="12"/>
        <v>0</v>
      </c>
      <c r="O39" s="18">
        <f t="shared" si="12"/>
        <v>-267.88</v>
      </c>
      <c r="P39" s="16">
        <f t="shared" si="9"/>
        <v>197.9523076923077</v>
      </c>
    </row>
    <row r="40" spans="1:16" ht="15.75" thickBot="1" x14ac:dyDescent="0.3">
      <c r="A40" s="62" t="s">
        <v>27</v>
      </c>
      <c r="B40" s="33">
        <f t="shared" ref="B40:O40" si="13">ROUND(B22-B13,0)</f>
        <v>-733</v>
      </c>
      <c r="C40" s="46" t="s">
        <v>19</v>
      </c>
      <c r="D40" s="33">
        <f t="shared" si="13"/>
        <v>-587</v>
      </c>
      <c r="E40" s="33">
        <f t="shared" si="13"/>
        <v>-741</v>
      </c>
      <c r="F40" s="33">
        <f t="shared" si="13"/>
        <v>-650</v>
      </c>
      <c r="G40" s="33">
        <f t="shared" si="13"/>
        <v>-629</v>
      </c>
      <c r="H40" s="33">
        <f t="shared" si="13"/>
        <v>0</v>
      </c>
      <c r="I40" s="33">
        <f t="shared" si="13"/>
        <v>0</v>
      </c>
      <c r="J40" s="33">
        <f t="shared" si="13"/>
        <v>-740</v>
      </c>
      <c r="K40" s="33">
        <f t="shared" si="13"/>
        <v>-585</v>
      </c>
      <c r="L40" s="33">
        <f t="shared" si="13"/>
        <v>-961</v>
      </c>
      <c r="M40" s="33">
        <f t="shared" si="13"/>
        <v>0</v>
      </c>
      <c r="N40" s="33">
        <f t="shared" si="13"/>
        <v>-362</v>
      </c>
      <c r="O40" s="34">
        <f t="shared" si="13"/>
        <v>0</v>
      </c>
      <c r="P40" s="31">
        <f t="shared" si="9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4">ROUND(C24-C15,0)</f>
        <v>153</v>
      </c>
      <c r="D42" s="10">
        <f t="shared" si="14"/>
        <v>149</v>
      </c>
      <c r="E42" s="10">
        <f t="shared" si="14"/>
        <v>24</v>
      </c>
      <c r="F42" s="10">
        <f t="shared" si="14"/>
        <v>-625</v>
      </c>
      <c r="G42" s="10">
        <f t="shared" si="14"/>
        <v>24</v>
      </c>
      <c r="H42" s="10">
        <f t="shared" si="14"/>
        <v>490</v>
      </c>
      <c r="I42" s="10">
        <f t="shared" si="14"/>
        <v>173</v>
      </c>
      <c r="J42" s="10">
        <f t="shared" si="14"/>
        <v>285</v>
      </c>
      <c r="K42" s="10">
        <f t="shared" si="14"/>
        <v>276</v>
      </c>
      <c r="L42" s="10">
        <f t="shared" si="14"/>
        <v>347</v>
      </c>
      <c r="M42" s="10">
        <f t="shared" si="14"/>
        <v>203</v>
      </c>
      <c r="N42" s="10">
        <f t="shared" si="14"/>
        <v>317</v>
      </c>
      <c r="O42" s="11">
        <f t="shared" si="14"/>
        <v>322</v>
      </c>
      <c r="P42" s="27">
        <f>AVERAGE(B42:O42)</f>
        <v>176.64285714285714</v>
      </c>
    </row>
    <row r="43" spans="1:16" x14ac:dyDescent="0.25">
      <c r="A43" s="55" t="s">
        <v>17</v>
      </c>
      <c r="B43" s="12">
        <f>ROUND(B25-B16,0)</f>
        <v>258</v>
      </c>
      <c r="C43" s="12">
        <f t="shared" si="14"/>
        <v>229</v>
      </c>
      <c r="D43" s="12">
        <f t="shared" si="14"/>
        <v>132</v>
      </c>
      <c r="E43" s="12">
        <f t="shared" si="14"/>
        <v>163</v>
      </c>
      <c r="F43" s="12">
        <f t="shared" si="14"/>
        <v>-595</v>
      </c>
      <c r="G43" s="12">
        <f t="shared" si="14"/>
        <v>154</v>
      </c>
      <c r="H43" s="12">
        <f t="shared" si="14"/>
        <v>486</v>
      </c>
      <c r="I43" s="12">
        <f t="shared" si="14"/>
        <v>150</v>
      </c>
      <c r="J43" s="12">
        <f t="shared" si="14"/>
        <v>242</v>
      </c>
      <c r="K43" s="12">
        <f t="shared" si="14"/>
        <v>253</v>
      </c>
      <c r="L43" s="12">
        <f t="shared" si="14"/>
        <v>344</v>
      </c>
      <c r="M43" s="12">
        <f t="shared" si="14"/>
        <v>189</v>
      </c>
      <c r="N43" s="12">
        <f t="shared" si="14"/>
        <v>297</v>
      </c>
      <c r="O43" s="13">
        <f t="shared" si="14"/>
        <v>292</v>
      </c>
      <c r="P43" s="28">
        <f t="shared" ref="P43:P49" si="15">AVERAGE(B43:O43)</f>
        <v>185.28571428571428</v>
      </c>
    </row>
    <row r="44" spans="1:16" x14ac:dyDescent="0.25">
      <c r="A44" s="55" t="s">
        <v>18</v>
      </c>
      <c r="B44" s="12">
        <f>ROUND(B26-B17,0)</f>
        <v>77</v>
      </c>
      <c r="C44" s="12">
        <f t="shared" si="14"/>
        <v>-75</v>
      </c>
      <c r="D44" s="12">
        <f t="shared" si="14"/>
        <v>17</v>
      </c>
      <c r="E44" s="12">
        <f t="shared" si="14"/>
        <v>-140</v>
      </c>
      <c r="F44" s="12">
        <f t="shared" si="14"/>
        <v>-30</v>
      </c>
      <c r="G44" s="12">
        <f t="shared" si="14"/>
        <v>-130</v>
      </c>
      <c r="H44" s="12">
        <f t="shared" si="14"/>
        <v>4</v>
      </c>
      <c r="I44" s="12">
        <f t="shared" si="14"/>
        <v>23</v>
      </c>
      <c r="J44" s="12">
        <f t="shared" si="14"/>
        <v>43</v>
      </c>
      <c r="K44" s="12">
        <f t="shared" si="14"/>
        <v>23</v>
      </c>
      <c r="L44" s="12">
        <f t="shared" si="14"/>
        <v>2</v>
      </c>
      <c r="M44" s="12">
        <f t="shared" si="14"/>
        <v>14</v>
      </c>
      <c r="N44" s="12">
        <f t="shared" si="14"/>
        <v>20</v>
      </c>
      <c r="O44" s="13">
        <f t="shared" si="14"/>
        <v>29</v>
      </c>
      <c r="P44" s="28">
        <f t="shared" si="15"/>
        <v>-8.7857142857142865</v>
      </c>
    </row>
    <row r="45" spans="1:16" x14ac:dyDescent="0.25">
      <c r="A45" s="55" t="s">
        <v>20</v>
      </c>
      <c r="B45" s="14">
        <f>ROUND(B27-B18,0)</f>
        <v>-7</v>
      </c>
      <c r="C45" s="14">
        <f t="shared" si="14"/>
        <v>-6</v>
      </c>
      <c r="D45" s="14">
        <f t="shared" si="14"/>
        <v>-8</v>
      </c>
      <c r="E45" s="14">
        <f t="shared" si="14"/>
        <v>-13</v>
      </c>
      <c r="F45" s="14">
        <f>ROUND(F27-F18,0)</f>
        <v>-35</v>
      </c>
      <c r="G45" s="14">
        <f t="shared" si="14"/>
        <v>-18</v>
      </c>
      <c r="H45" s="14">
        <f>ROUND(H27-H18,0)</f>
        <v>0</v>
      </c>
      <c r="I45" s="14">
        <f t="shared" si="14"/>
        <v>0</v>
      </c>
      <c r="J45" s="14">
        <f t="shared" si="14"/>
        <v>0</v>
      </c>
      <c r="K45" s="14">
        <f t="shared" si="14"/>
        <v>0</v>
      </c>
      <c r="L45" s="14">
        <f t="shared" si="14"/>
        <v>0</v>
      </c>
      <c r="M45" s="14">
        <f t="shared" si="14"/>
        <v>0</v>
      </c>
      <c r="N45" s="14">
        <f t="shared" si="14"/>
        <v>0</v>
      </c>
      <c r="O45" s="15">
        <f t="shared" si="14"/>
        <v>0</v>
      </c>
      <c r="P45" s="29">
        <f t="shared" si="15"/>
        <v>-6.2142857142857144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6">ROUND(C28-C19,2)</f>
        <v>0</v>
      </c>
      <c r="D46" s="17">
        <f t="shared" si="16"/>
        <v>0</v>
      </c>
      <c r="E46" s="17">
        <f t="shared" si="16"/>
        <v>0</v>
      </c>
      <c r="F46" s="17">
        <f>ROUND(F28-F19,2)</f>
        <v>71.430000000000007</v>
      </c>
      <c r="G46" s="17">
        <f t="shared" si="16"/>
        <v>0</v>
      </c>
      <c r="H46" s="17">
        <f>ROUND(F28-H19,2)</f>
        <v>151.28</v>
      </c>
      <c r="I46" s="17">
        <f t="shared" si="16"/>
        <v>0</v>
      </c>
      <c r="J46" s="17">
        <f t="shared" si="16"/>
        <v>0</v>
      </c>
      <c r="K46" s="17">
        <f t="shared" si="16"/>
        <v>0</v>
      </c>
      <c r="L46" s="17">
        <f t="shared" si="16"/>
        <v>-3.61</v>
      </c>
      <c r="M46" s="17">
        <f t="shared" si="16"/>
        <v>0</v>
      </c>
      <c r="N46" s="17">
        <f t="shared" si="16"/>
        <v>0</v>
      </c>
      <c r="O46" s="18">
        <f t="shared" si="16"/>
        <v>-8.6300000000000008</v>
      </c>
      <c r="P46" s="16">
        <f t="shared" si="15"/>
        <v>15.033571428571429</v>
      </c>
    </row>
    <row r="47" spans="1:16" x14ac:dyDescent="0.25">
      <c r="A47" s="55" t="s">
        <v>25</v>
      </c>
      <c r="B47" s="14">
        <f t="shared" ref="B47:O47" si="17">ROUND(B29-B20,0)</f>
        <v>2509</v>
      </c>
      <c r="C47" s="14">
        <f t="shared" si="17"/>
        <v>2540</v>
      </c>
      <c r="D47" s="14">
        <f t="shared" si="17"/>
        <v>2419</v>
      </c>
      <c r="E47" s="14">
        <f t="shared" si="17"/>
        <v>2248</v>
      </c>
      <c r="F47" s="14">
        <f>ROUND(F29-F20,0)</f>
        <v>2400</v>
      </c>
      <c r="G47" s="14">
        <f t="shared" si="17"/>
        <v>2377</v>
      </c>
      <c r="H47" s="14">
        <f>ROUND(F29-H20,0)</f>
        <v>308</v>
      </c>
      <c r="I47" s="14">
        <f t="shared" si="17"/>
        <v>2493</v>
      </c>
      <c r="J47" s="14">
        <f t="shared" si="17"/>
        <v>2663</v>
      </c>
      <c r="K47" s="14">
        <f t="shared" si="17"/>
        <v>2640</v>
      </c>
      <c r="L47" s="14">
        <f t="shared" si="17"/>
        <v>2474</v>
      </c>
      <c r="M47" s="14">
        <f t="shared" si="17"/>
        <v>2580</v>
      </c>
      <c r="N47" s="14">
        <f t="shared" si="17"/>
        <v>2277</v>
      </c>
      <c r="O47" s="15">
        <f t="shared" si="17"/>
        <v>3700</v>
      </c>
      <c r="P47" s="30">
        <f t="shared" si="15"/>
        <v>2402</v>
      </c>
    </row>
    <row r="48" spans="1:16" x14ac:dyDescent="0.25">
      <c r="A48" s="59" t="s">
        <v>26</v>
      </c>
      <c r="B48" s="17">
        <f t="shared" ref="B48:O48" si="18">ROUND(B30-B21,2)</f>
        <v>0</v>
      </c>
      <c r="C48" s="17">
        <f t="shared" si="18"/>
        <v>741.67</v>
      </c>
      <c r="D48" s="17">
        <f t="shared" si="18"/>
        <v>0</v>
      </c>
      <c r="E48" s="17">
        <f t="shared" si="18"/>
        <v>90</v>
      </c>
      <c r="F48" s="17">
        <f>ROUND(F30-F21,2)</f>
        <v>57.14</v>
      </c>
      <c r="G48" s="17">
        <f t="shared" si="18"/>
        <v>425</v>
      </c>
      <c r="H48" s="17">
        <f>ROUND(F30-H21,2)</f>
        <v>-41.85</v>
      </c>
      <c r="I48" s="17">
        <f t="shared" si="18"/>
        <v>0</v>
      </c>
      <c r="J48" s="17">
        <f t="shared" si="18"/>
        <v>0</v>
      </c>
      <c r="K48" s="17">
        <f t="shared" si="18"/>
        <v>0</v>
      </c>
      <c r="L48" s="17">
        <f t="shared" si="18"/>
        <v>350</v>
      </c>
      <c r="M48" s="17">
        <f t="shared" si="18"/>
        <v>0</v>
      </c>
      <c r="N48" s="17">
        <f t="shared" si="18"/>
        <v>0</v>
      </c>
      <c r="O48" s="18">
        <f t="shared" si="18"/>
        <v>-185.45</v>
      </c>
      <c r="P48" s="16">
        <f t="shared" si="15"/>
        <v>102.60785714285714</v>
      </c>
    </row>
    <row r="49" spans="1:16" ht="15.75" thickBot="1" x14ac:dyDescent="0.3">
      <c r="A49" s="62" t="s">
        <v>27</v>
      </c>
      <c r="B49" s="33">
        <f t="shared" ref="B49:O49" si="19">ROUND(B31-B22,0)</f>
        <v>1795</v>
      </c>
      <c r="C49" s="33">
        <f t="shared" si="19"/>
        <v>1553</v>
      </c>
      <c r="D49" s="33">
        <f t="shared" si="19"/>
        <v>1400</v>
      </c>
      <c r="E49" s="33">
        <f t="shared" si="19"/>
        <v>-7882</v>
      </c>
      <c r="F49" s="33">
        <f>ROUND(F31-F22,0)</f>
        <v>1550</v>
      </c>
      <c r="G49" s="33">
        <f t="shared" si="19"/>
        <v>1549</v>
      </c>
      <c r="H49" s="33">
        <f>ROUND(H31-H22,0)</f>
        <v>1570</v>
      </c>
      <c r="I49" s="33">
        <f t="shared" si="19"/>
        <v>1618</v>
      </c>
      <c r="J49" s="33">
        <f t="shared" si="19"/>
        <v>2755</v>
      </c>
      <c r="K49" s="33">
        <f t="shared" si="19"/>
        <v>1691</v>
      </c>
      <c r="L49" s="33">
        <f t="shared" si="19"/>
        <v>3213</v>
      </c>
      <c r="M49" s="33">
        <f t="shared" si="19"/>
        <v>865</v>
      </c>
      <c r="N49" s="33">
        <f t="shared" si="19"/>
        <v>1794</v>
      </c>
      <c r="O49" s="34">
        <f t="shared" si="19"/>
        <v>1200</v>
      </c>
      <c r="P49" s="31">
        <f t="shared" si="15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20">ROUND(100*(C15-C6)/C6,2)</f>
        <v>0</v>
      </c>
      <c r="D51" s="23">
        <f t="shared" si="20"/>
        <v>-2</v>
      </c>
      <c r="E51" s="23">
        <f t="shared" si="20"/>
        <v>-2</v>
      </c>
      <c r="F51" s="23">
        <f t="shared" si="20"/>
        <v>-17.82</v>
      </c>
      <c r="G51" s="23">
        <f t="shared" si="20"/>
        <v>-2</v>
      </c>
      <c r="H51" s="23">
        <f t="shared" si="20"/>
        <v>-1.92</v>
      </c>
      <c r="I51" s="23">
        <f t="shared" si="20"/>
        <v>-1.96</v>
      </c>
      <c r="J51" s="23">
        <f t="shared" si="20"/>
        <v>-2</v>
      </c>
      <c r="K51" s="23">
        <f t="shared" si="20"/>
        <v>-1.7</v>
      </c>
      <c r="L51" s="23">
        <f t="shared" si="20"/>
        <v>-5.59</v>
      </c>
      <c r="M51" s="23">
        <f t="shared" si="20"/>
        <v>0</v>
      </c>
      <c r="N51" s="23">
        <f t="shared" si="20"/>
        <v>-1</v>
      </c>
      <c r="O51" s="24">
        <f t="shared" si="20"/>
        <v>-9.33</v>
      </c>
      <c r="P51" s="19">
        <f t="shared" ref="P51:P58" si="21">AVERAGE(B51:O51)</f>
        <v>-3.5228571428571436</v>
      </c>
    </row>
    <row r="52" spans="1:16" x14ac:dyDescent="0.25">
      <c r="A52" s="55" t="s">
        <v>17</v>
      </c>
      <c r="B52" s="17">
        <f t="shared" ref="B52:O58" si="22">ROUND(100*(B16-B7)/B7,2)</f>
        <v>-2</v>
      </c>
      <c r="C52" s="17">
        <f t="shared" si="22"/>
        <v>0</v>
      </c>
      <c r="D52" s="17">
        <f t="shared" si="22"/>
        <v>-2</v>
      </c>
      <c r="E52" s="17">
        <f t="shared" si="22"/>
        <v>-2</v>
      </c>
      <c r="F52" s="17">
        <f t="shared" si="22"/>
        <v>-17.82</v>
      </c>
      <c r="G52" s="17">
        <f t="shared" si="22"/>
        <v>-2</v>
      </c>
      <c r="H52" s="17">
        <f t="shared" si="22"/>
        <v>-2.0699999999999998</v>
      </c>
      <c r="I52" s="17">
        <f t="shared" si="22"/>
        <v>-1.96</v>
      </c>
      <c r="J52" s="17">
        <f t="shared" si="22"/>
        <v>-2</v>
      </c>
      <c r="K52" s="17">
        <f t="shared" si="22"/>
        <v>-1.7</v>
      </c>
      <c r="L52" s="17">
        <f t="shared" si="22"/>
        <v>-4.2699999999999996</v>
      </c>
      <c r="M52" s="17">
        <f t="shared" si="22"/>
        <v>0</v>
      </c>
      <c r="N52" s="17">
        <f t="shared" si="22"/>
        <v>-1</v>
      </c>
      <c r="O52" s="18">
        <f t="shared" si="22"/>
        <v>-10.79</v>
      </c>
      <c r="P52" s="20">
        <f t="shared" si="21"/>
        <v>-3.543571428571429</v>
      </c>
    </row>
    <row r="53" spans="1:16" x14ac:dyDescent="0.25">
      <c r="A53" s="55" t="s">
        <v>18</v>
      </c>
      <c r="B53" s="17">
        <f t="shared" si="22"/>
        <v>-2</v>
      </c>
      <c r="C53" s="37" t="s">
        <v>19</v>
      </c>
      <c r="D53" s="17">
        <f t="shared" si="22"/>
        <v>-2</v>
      </c>
      <c r="E53" s="17">
        <f t="shared" si="22"/>
        <v>-2</v>
      </c>
      <c r="F53" s="17">
        <f t="shared" si="22"/>
        <v>-17.82</v>
      </c>
      <c r="G53" s="17">
        <f t="shared" si="22"/>
        <v>-2</v>
      </c>
      <c r="H53" s="17">
        <f t="shared" si="22"/>
        <v>-0.68</v>
      </c>
      <c r="I53" s="17">
        <f t="shared" si="22"/>
        <v>-1.96</v>
      </c>
      <c r="J53" s="17">
        <f t="shared" si="22"/>
        <v>-2</v>
      </c>
      <c r="K53" s="17">
        <f t="shared" si="22"/>
        <v>-1.7</v>
      </c>
      <c r="L53" s="17">
        <f t="shared" si="22"/>
        <v>-48.95</v>
      </c>
      <c r="M53" s="17">
        <f t="shared" si="22"/>
        <v>0</v>
      </c>
      <c r="N53" s="17">
        <f t="shared" si="22"/>
        <v>-1</v>
      </c>
      <c r="O53" s="18">
        <f t="shared" si="22"/>
        <v>13.13</v>
      </c>
      <c r="P53" s="20">
        <f t="shared" si="21"/>
        <v>-5.3061538461538476</v>
      </c>
    </row>
    <row r="54" spans="1:16" x14ac:dyDescent="0.25">
      <c r="A54" s="55" t="s">
        <v>20</v>
      </c>
      <c r="B54" s="17">
        <f t="shared" si="22"/>
        <v>0</v>
      </c>
      <c r="C54" s="17">
        <f t="shared" si="22"/>
        <v>0</v>
      </c>
      <c r="D54" s="17">
        <f t="shared" si="22"/>
        <v>142.5</v>
      </c>
      <c r="E54" s="17">
        <f t="shared" si="22"/>
        <v>-7.14</v>
      </c>
      <c r="F54" s="17">
        <f t="shared" si="22"/>
        <v>-25.48</v>
      </c>
      <c r="G54" s="17">
        <f t="shared" si="22"/>
        <v>-25</v>
      </c>
      <c r="H54" s="17">
        <f t="shared" si="22"/>
        <v>-8.9600000000000009</v>
      </c>
      <c r="I54" s="17">
        <f t="shared" si="22"/>
        <v>-11.11</v>
      </c>
      <c r="J54" s="17">
        <f t="shared" si="22"/>
        <v>-44.83</v>
      </c>
      <c r="K54" s="17">
        <f t="shared" si="22"/>
        <v>0</v>
      </c>
      <c r="L54" s="17">
        <v>0</v>
      </c>
      <c r="M54" s="17">
        <f t="shared" si="22"/>
        <v>-8.33</v>
      </c>
      <c r="N54" s="17">
        <f t="shared" si="22"/>
        <v>0</v>
      </c>
      <c r="O54" s="18">
        <f t="shared" si="22"/>
        <v>-25</v>
      </c>
      <c r="P54" s="21">
        <f t="shared" si="21"/>
        <v>-0.95357142857142729</v>
      </c>
    </row>
    <row r="55" spans="1:16" x14ac:dyDescent="0.25">
      <c r="A55" s="59" t="s">
        <v>24</v>
      </c>
      <c r="B55" s="17">
        <f t="shared" si="22"/>
        <v>0</v>
      </c>
      <c r="C55" s="17">
        <f t="shared" si="22"/>
        <v>0</v>
      </c>
      <c r="D55" s="17">
        <f t="shared" si="22"/>
        <v>0</v>
      </c>
      <c r="E55" s="17">
        <f t="shared" si="22"/>
        <v>0</v>
      </c>
      <c r="F55" s="17">
        <f t="shared" si="22"/>
        <v>19.29</v>
      </c>
      <c r="G55" s="17">
        <f t="shared" si="22"/>
        <v>0</v>
      </c>
      <c r="H55" s="17">
        <f t="shared" si="22"/>
        <v>2.11</v>
      </c>
      <c r="I55" s="17">
        <f t="shared" si="22"/>
        <v>2</v>
      </c>
      <c r="J55" s="17">
        <f t="shared" si="22"/>
        <v>0</v>
      </c>
      <c r="K55" s="17">
        <f t="shared" si="22"/>
        <v>0</v>
      </c>
      <c r="L55" s="17">
        <f t="shared" si="22"/>
        <v>5.61</v>
      </c>
      <c r="M55" s="17">
        <f t="shared" si="22"/>
        <v>0</v>
      </c>
      <c r="N55" s="17">
        <f t="shared" si="22"/>
        <v>0</v>
      </c>
      <c r="O55" s="18">
        <f t="shared" si="22"/>
        <v>9.9700000000000006</v>
      </c>
      <c r="P55" s="16">
        <f t="shared" si="21"/>
        <v>2.7842857142857143</v>
      </c>
    </row>
    <row r="56" spans="1:16" x14ac:dyDescent="0.25">
      <c r="A56" s="55" t="s">
        <v>48</v>
      </c>
      <c r="B56" s="17">
        <f t="shared" si="22"/>
        <v>-2</v>
      </c>
      <c r="C56" s="17">
        <f t="shared" si="22"/>
        <v>0</v>
      </c>
      <c r="D56" s="17">
        <f t="shared" si="22"/>
        <v>-2</v>
      </c>
      <c r="E56" s="17">
        <f t="shared" si="22"/>
        <v>-2</v>
      </c>
      <c r="F56" s="17">
        <f t="shared" si="22"/>
        <v>-1.97</v>
      </c>
      <c r="G56" s="17">
        <f t="shared" si="22"/>
        <v>-2</v>
      </c>
      <c r="H56" s="17">
        <f t="shared" si="22"/>
        <v>0</v>
      </c>
      <c r="I56" s="17">
        <f t="shared" si="22"/>
        <v>0</v>
      </c>
      <c r="J56" s="17">
        <f t="shared" si="22"/>
        <v>-2</v>
      </c>
      <c r="K56" s="17">
        <f t="shared" si="22"/>
        <v>-1.7</v>
      </c>
      <c r="L56" s="17">
        <f t="shared" si="22"/>
        <v>1.1100000000000001</v>
      </c>
      <c r="M56" s="17">
        <f t="shared" si="22"/>
        <v>0</v>
      </c>
      <c r="N56" s="17">
        <f t="shared" si="22"/>
        <v>-1</v>
      </c>
      <c r="O56" s="18">
        <f t="shared" si="22"/>
        <v>-1.9</v>
      </c>
      <c r="P56" s="16">
        <f t="shared" si="21"/>
        <v>-1.1042857142857143</v>
      </c>
    </row>
    <row r="57" spans="1:16" x14ac:dyDescent="0.25">
      <c r="A57" s="59" t="s">
        <v>26</v>
      </c>
      <c r="B57" s="17">
        <f t="shared" si="22"/>
        <v>0</v>
      </c>
      <c r="C57" s="40" t="s">
        <v>19</v>
      </c>
      <c r="D57" s="17">
        <f t="shared" si="22"/>
        <v>0</v>
      </c>
      <c r="E57" s="17">
        <f t="shared" si="22"/>
        <v>0</v>
      </c>
      <c r="F57" s="17">
        <f t="shared" si="22"/>
        <v>19.29</v>
      </c>
      <c r="G57" s="17">
        <f t="shared" si="22"/>
        <v>0</v>
      </c>
      <c r="H57" s="17">
        <f t="shared" si="22"/>
        <v>0.68</v>
      </c>
      <c r="I57" s="17">
        <f t="shared" si="22"/>
        <v>2</v>
      </c>
      <c r="J57" s="17">
        <f t="shared" si="22"/>
        <v>0</v>
      </c>
      <c r="K57" s="17">
        <f t="shared" si="22"/>
        <v>0</v>
      </c>
      <c r="L57" s="17">
        <f t="shared" si="22"/>
        <v>90.38</v>
      </c>
      <c r="M57" s="17">
        <f t="shared" si="22"/>
        <v>0</v>
      </c>
      <c r="N57" s="17">
        <f t="shared" si="22"/>
        <v>0</v>
      </c>
      <c r="O57" s="18">
        <f t="shared" si="22"/>
        <v>-11.61</v>
      </c>
      <c r="P57" s="16">
        <f t="shared" si="21"/>
        <v>7.7492307692307687</v>
      </c>
    </row>
    <row r="58" spans="1:16" ht="15.75" thickBot="1" x14ac:dyDescent="0.3">
      <c r="A58" s="62" t="s">
        <v>49</v>
      </c>
      <c r="B58" s="25">
        <f t="shared" si="22"/>
        <v>-2</v>
      </c>
      <c r="C58" s="46" t="s">
        <v>19</v>
      </c>
      <c r="D58" s="25">
        <f t="shared" si="22"/>
        <v>-2</v>
      </c>
      <c r="E58" s="25">
        <f t="shared" si="22"/>
        <v>-2</v>
      </c>
      <c r="F58" s="25">
        <f t="shared" si="22"/>
        <v>-1.98</v>
      </c>
      <c r="G58" s="25">
        <f t="shared" si="22"/>
        <v>-2</v>
      </c>
      <c r="H58" s="25">
        <f t="shared" si="22"/>
        <v>0</v>
      </c>
      <c r="I58" s="25">
        <f t="shared" si="22"/>
        <v>0</v>
      </c>
      <c r="J58" s="25">
        <f t="shared" si="22"/>
        <v>-2</v>
      </c>
      <c r="K58" s="25">
        <f t="shared" si="22"/>
        <v>-1.7</v>
      </c>
      <c r="L58" s="25">
        <f t="shared" si="22"/>
        <v>-2.81</v>
      </c>
      <c r="M58" s="25">
        <f t="shared" si="22"/>
        <v>0</v>
      </c>
      <c r="N58" s="25">
        <f t="shared" si="22"/>
        <v>-1</v>
      </c>
      <c r="O58" s="26">
        <f t="shared" si="22"/>
        <v>0</v>
      </c>
      <c r="P58" s="22">
        <f t="shared" si="21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3">ROUND(100*(C24-C15)/C15,2)</f>
        <v>3.18</v>
      </c>
      <c r="D60" s="23">
        <f t="shared" si="23"/>
        <v>4.9800000000000004</v>
      </c>
      <c r="E60" s="23">
        <f t="shared" si="23"/>
        <v>0.6</v>
      </c>
      <c r="F60" s="23">
        <f t="shared" si="23"/>
        <v>-18.14</v>
      </c>
      <c r="G60" s="23">
        <f t="shared" si="23"/>
        <v>0.68</v>
      </c>
      <c r="H60" s="23">
        <f t="shared" si="23"/>
        <v>9.48</v>
      </c>
      <c r="I60" s="23">
        <f t="shared" si="23"/>
        <v>5</v>
      </c>
      <c r="J60" s="23">
        <f t="shared" si="23"/>
        <v>5.44</v>
      </c>
      <c r="K60" s="23">
        <f t="shared" si="23"/>
        <v>5</v>
      </c>
      <c r="L60" s="23">
        <f t="shared" si="23"/>
        <v>7.99</v>
      </c>
      <c r="M60" s="23">
        <f t="shared" si="23"/>
        <v>4.79</v>
      </c>
      <c r="N60" s="23">
        <f t="shared" si="23"/>
        <v>5</v>
      </c>
      <c r="O60" s="24">
        <f t="shared" si="23"/>
        <v>11.41</v>
      </c>
      <c r="P60" s="19">
        <f t="shared" ref="P60:P67" si="24">AVERAGE(B60:O60)</f>
        <v>3.6007142857142855</v>
      </c>
    </row>
    <row r="61" spans="1:16" x14ac:dyDescent="0.25">
      <c r="A61" s="55" t="s">
        <v>17</v>
      </c>
      <c r="B61" s="17">
        <f t="shared" ref="B61:O67" si="25">ROUND(100*(B25-B16)/B16,2)</f>
        <v>5</v>
      </c>
      <c r="C61" s="17">
        <f t="shared" si="25"/>
        <v>5</v>
      </c>
      <c r="D61" s="17">
        <f t="shared" si="25"/>
        <v>5</v>
      </c>
      <c r="E61" s="17">
        <f t="shared" si="25"/>
        <v>4.63</v>
      </c>
      <c r="F61" s="17">
        <f t="shared" si="25"/>
        <v>-21.38</v>
      </c>
      <c r="G61" s="17">
        <f t="shared" si="25"/>
        <v>5.0199999999999996</v>
      </c>
      <c r="H61" s="17">
        <f t="shared" si="25"/>
        <v>10.52</v>
      </c>
      <c r="I61" s="17">
        <f t="shared" si="25"/>
        <v>5</v>
      </c>
      <c r="J61" s="17">
        <f t="shared" si="25"/>
        <v>5.18</v>
      </c>
      <c r="K61" s="17">
        <f t="shared" si="25"/>
        <v>5</v>
      </c>
      <c r="L61" s="17">
        <f t="shared" si="25"/>
        <v>8.07</v>
      </c>
      <c r="M61" s="17">
        <f t="shared" si="25"/>
        <v>5</v>
      </c>
      <c r="N61" s="17">
        <f t="shared" si="25"/>
        <v>5</v>
      </c>
      <c r="O61" s="18">
        <f t="shared" si="25"/>
        <v>11.23</v>
      </c>
      <c r="P61" s="20">
        <f t="shared" si="24"/>
        <v>4.1621428571428565</v>
      </c>
    </row>
    <row r="62" spans="1:16" x14ac:dyDescent="0.25">
      <c r="A62" s="55" t="s">
        <v>18</v>
      </c>
      <c r="B62" s="17">
        <f t="shared" si="25"/>
        <v>5</v>
      </c>
      <c r="C62" s="17">
        <f t="shared" si="25"/>
        <v>-30</v>
      </c>
      <c r="D62" s="17">
        <f t="shared" si="25"/>
        <v>4.87</v>
      </c>
      <c r="E62" s="17">
        <f t="shared" si="25"/>
        <v>-28.82</v>
      </c>
      <c r="F62" s="17">
        <f t="shared" si="25"/>
        <v>-4.51</v>
      </c>
      <c r="G62" s="17">
        <f t="shared" si="25"/>
        <v>-29.98</v>
      </c>
      <c r="H62" s="17">
        <f t="shared" si="25"/>
        <v>0.7</v>
      </c>
      <c r="I62" s="17">
        <f t="shared" si="25"/>
        <v>5</v>
      </c>
      <c r="J62" s="17">
        <f t="shared" si="25"/>
        <v>7.6</v>
      </c>
      <c r="K62" s="17">
        <f t="shared" si="25"/>
        <v>5</v>
      </c>
      <c r="L62" s="17">
        <f t="shared" si="25"/>
        <v>3.35</v>
      </c>
      <c r="M62" s="17">
        <f t="shared" si="25"/>
        <v>3</v>
      </c>
      <c r="N62" s="17">
        <f t="shared" si="25"/>
        <v>5</v>
      </c>
      <c r="O62" s="18">
        <f t="shared" si="25"/>
        <v>13.61</v>
      </c>
      <c r="P62" s="20">
        <f t="shared" si="24"/>
        <v>-2.87</v>
      </c>
    </row>
    <row r="63" spans="1:16" x14ac:dyDescent="0.25">
      <c r="A63" s="55" t="s">
        <v>20</v>
      </c>
      <c r="B63" s="17">
        <f t="shared" si="25"/>
        <v>-35</v>
      </c>
      <c r="C63" s="17">
        <f t="shared" si="25"/>
        <v>-33.33</v>
      </c>
      <c r="D63" s="17">
        <f t="shared" si="25"/>
        <v>-32.99</v>
      </c>
      <c r="E63" s="17">
        <f t="shared" si="25"/>
        <v>-33.33</v>
      </c>
      <c r="F63" s="17">
        <f>ROUND(100*(F27-F18)/F18,2)</f>
        <v>-31.25</v>
      </c>
      <c r="G63" s="17">
        <f t="shared" si="25"/>
        <v>-30</v>
      </c>
      <c r="H63" s="17">
        <f>ROUND(100*(H27-H18)/H18,2)</f>
        <v>-4.1100000000000003</v>
      </c>
      <c r="I63" s="17">
        <f t="shared" si="25"/>
        <v>-0.06</v>
      </c>
      <c r="J63" s="17">
        <f t="shared" si="25"/>
        <v>0</v>
      </c>
      <c r="K63" s="17">
        <f t="shared" si="25"/>
        <v>0</v>
      </c>
      <c r="L63" s="17">
        <v>0</v>
      </c>
      <c r="M63" s="17">
        <f t="shared" si="25"/>
        <v>0</v>
      </c>
      <c r="N63" s="17">
        <f t="shared" si="25"/>
        <v>0</v>
      </c>
      <c r="O63" s="18">
        <f t="shared" si="25"/>
        <v>0</v>
      </c>
      <c r="P63" s="21">
        <f t="shared" si="24"/>
        <v>-14.290714285714285</v>
      </c>
    </row>
    <row r="64" spans="1:16" x14ac:dyDescent="0.25">
      <c r="A64" s="59" t="s">
        <v>24</v>
      </c>
      <c r="B64" s="17">
        <f t="shared" si="25"/>
        <v>0</v>
      </c>
      <c r="C64" s="17">
        <f t="shared" si="25"/>
        <v>0</v>
      </c>
      <c r="D64" s="17">
        <f t="shared" si="25"/>
        <v>0</v>
      </c>
      <c r="E64" s="17">
        <f t="shared" si="25"/>
        <v>0</v>
      </c>
      <c r="F64" s="17">
        <f>ROUND(100*(F28-F19)/F19,2)</f>
        <v>33.33</v>
      </c>
      <c r="G64" s="17">
        <f t="shared" si="25"/>
        <v>0</v>
      </c>
      <c r="H64" s="17">
        <f>ROUND(100*(H28-H19)/H19,2)</f>
        <v>-5</v>
      </c>
      <c r="I64" s="17">
        <f t="shared" si="25"/>
        <v>0</v>
      </c>
      <c r="J64" s="17">
        <f t="shared" si="25"/>
        <v>0</v>
      </c>
      <c r="K64" s="17">
        <f t="shared" si="25"/>
        <v>0</v>
      </c>
      <c r="L64" s="17">
        <f t="shared" si="25"/>
        <v>-2.68</v>
      </c>
      <c r="M64" s="17">
        <f t="shared" si="25"/>
        <v>0</v>
      </c>
      <c r="N64" s="17">
        <f t="shared" si="25"/>
        <v>0</v>
      </c>
      <c r="O64" s="18">
        <f t="shared" si="25"/>
        <v>-3.64</v>
      </c>
      <c r="P64" s="16">
        <f t="shared" si="24"/>
        <v>1.5721428571428571</v>
      </c>
    </row>
    <row r="65" spans="1:16" x14ac:dyDescent="0.25">
      <c r="A65" s="55" t="s">
        <v>48</v>
      </c>
      <c r="B65" s="17">
        <f t="shared" si="25"/>
        <v>5</v>
      </c>
      <c r="C65" s="17">
        <f t="shared" si="25"/>
        <v>5</v>
      </c>
      <c r="D65" s="17">
        <f t="shared" si="25"/>
        <v>5</v>
      </c>
      <c r="E65" s="17">
        <f t="shared" si="25"/>
        <v>4.63</v>
      </c>
      <c r="F65" s="17">
        <f>ROUND(100*(F29-F20)/F20,2)</f>
        <v>4.83</v>
      </c>
      <c r="G65" s="17">
        <f t="shared" si="25"/>
        <v>5.0199999999999996</v>
      </c>
      <c r="H65" s="17">
        <f>ROUND(100*(H29-H20)/H20,2)</f>
        <v>5</v>
      </c>
      <c r="I65" s="17">
        <f t="shared" si="25"/>
        <v>5</v>
      </c>
      <c r="J65" s="17">
        <f t="shared" si="25"/>
        <v>5.18</v>
      </c>
      <c r="K65" s="17">
        <f t="shared" si="25"/>
        <v>5</v>
      </c>
      <c r="L65" s="17">
        <f t="shared" si="25"/>
        <v>5.17</v>
      </c>
      <c r="M65" s="17">
        <f t="shared" si="25"/>
        <v>5</v>
      </c>
      <c r="N65" s="17">
        <f t="shared" si="25"/>
        <v>5</v>
      </c>
      <c r="O65" s="18">
        <f t="shared" si="25"/>
        <v>7.18</v>
      </c>
      <c r="P65" s="16">
        <f t="shared" si="24"/>
        <v>5.1435714285714296</v>
      </c>
    </row>
    <row r="66" spans="1:16" x14ac:dyDescent="0.25">
      <c r="A66" s="59" t="s">
        <v>26</v>
      </c>
      <c r="B66" s="17">
        <f t="shared" si="25"/>
        <v>0</v>
      </c>
      <c r="C66" s="17">
        <f t="shared" si="25"/>
        <v>50</v>
      </c>
      <c r="D66" s="17">
        <f t="shared" si="25"/>
        <v>0</v>
      </c>
      <c r="E66" s="17">
        <f t="shared" si="25"/>
        <v>10</v>
      </c>
      <c r="F66" s="17">
        <f>ROUND(100*(F30-F21)/F21,2)</f>
        <v>9.76</v>
      </c>
      <c r="G66" s="17">
        <f t="shared" si="25"/>
        <v>50</v>
      </c>
      <c r="H66" s="17">
        <f>ROUND(100*(H30-H21)/H21,2)</f>
        <v>4.29</v>
      </c>
      <c r="I66" s="17">
        <f t="shared" si="25"/>
        <v>0</v>
      </c>
      <c r="J66" s="17">
        <f t="shared" si="25"/>
        <v>0</v>
      </c>
      <c r="K66" s="17">
        <f t="shared" si="25"/>
        <v>0</v>
      </c>
      <c r="L66" s="17">
        <f t="shared" si="25"/>
        <v>6.1</v>
      </c>
      <c r="M66" s="17">
        <f t="shared" si="25"/>
        <v>0</v>
      </c>
      <c r="N66" s="17">
        <f t="shared" si="25"/>
        <v>0</v>
      </c>
      <c r="O66" s="18">
        <f t="shared" si="25"/>
        <v>-9.09</v>
      </c>
      <c r="P66" s="16">
        <f t="shared" si="24"/>
        <v>8.6471428571428568</v>
      </c>
    </row>
    <row r="67" spans="1:16" ht="15.75" thickBot="1" x14ac:dyDescent="0.3">
      <c r="A67" s="62" t="s">
        <v>49</v>
      </c>
      <c r="B67" s="25">
        <f t="shared" si="25"/>
        <v>5</v>
      </c>
      <c r="C67" s="25">
        <f t="shared" si="25"/>
        <v>5</v>
      </c>
      <c r="D67" s="25">
        <f t="shared" si="25"/>
        <v>4.87</v>
      </c>
      <c r="E67" s="25">
        <f t="shared" si="25"/>
        <v>-21.7</v>
      </c>
      <c r="F67" s="25">
        <f>ROUND(100*(F31-F22)/F22,2)</f>
        <v>4.8099999999999996</v>
      </c>
      <c r="G67" s="25">
        <f t="shared" si="25"/>
        <v>5.03</v>
      </c>
      <c r="H67" s="25">
        <f>ROUND(100*(H31-H22)/H22,2)</f>
        <v>5.01</v>
      </c>
      <c r="I67" s="25">
        <f t="shared" si="25"/>
        <v>5</v>
      </c>
      <c r="J67" s="25">
        <f t="shared" si="25"/>
        <v>7.6</v>
      </c>
      <c r="K67" s="25">
        <f t="shared" si="25"/>
        <v>5</v>
      </c>
      <c r="L67" s="25">
        <f t="shared" si="25"/>
        <v>9.65</v>
      </c>
      <c r="M67" s="25">
        <f t="shared" si="25"/>
        <v>3</v>
      </c>
      <c r="N67" s="25">
        <f t="shared" si="25"/>
        <v>5</v>
      </c>
      <c r="O67" s="26">
        <f t="shared" si="25"/>
        <v>3.28</v>
      </c>
      <c r="P67" s="22">
        <f t="shared" si="24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2" fitToHeight="3" orientation="portrait" r:id="rId1"/>
  <headerFooter>
    <oddHeader>&amp;LČ.j.: MSMT-21301/2025-1</oddHeader>
  </headerFooter>
  <ignoredErrors>
    <ignoredError sqref="B37:O37 B39:O39 B46:E46 B48:E48 B47:E47 B38:O38 F46:O47 F48:O48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B9EA-9B03-43B9-A547-930053070856}">
  <sheetPr>
    <tabColor theme="8" tint="0.59999389629810485"/>
    <pageSetUpPr fitToPage="1"/>
  </sheetPr>
  <dimension ref="A1:P67"/>
  <sheetViews>
    <sheetView topLeftCell="A44" zoomScale="80" zoomScaleNormal="80" workbookViewId="0">
      <selection activeCell="A64" sqref="A64:A67"/>
    </sheetView>
  </sheetViews>
  <sheetFormatPr defaultRowHeight="15" x14ac:dyDescent="0.25"/>
  <cols>
    <col min="1" max="1" width="14.42578125" customWidth="1"/>
    <col min="2" max="2" width="7.7109375" customWidth="1"/>
    <col min="3" max="3" width="8.85546875" customWidth="1"/>
    <col min="4" max="6" width="7.7109375" customWidth="1"/>
    <col min="7" max="7" width="9.28515625" customWidth="1"/>
    <col min="8" max="11" width="7.7109375" customWidth="1"/>
    <col min="12" max="12" width="8.7109375" bestFit="1" customWidth="1"/>
    <col min="13" max="13" width="7.7109375" customWidth="1"/>
    <col min="14" max="14" width="8.85546875" customWidth="1"/>
    <col min="15" max="15" width="7.7109375" customWidth="1"/>
    <col min="16" max="16" width="8.570312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6149.8780487804879</v>
      </c>
      <c r="G6" s="53">
        <v>3580.864864864865</v>
      </c>
      <c r="H6" s="53">
        <v>9786.0823588450858</v>
      </c>
      <c r="I6" s="53">
        <v>4585.5999999999995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6626.4302298099519</v>
      </c>
      <c r="P6" s="54">
        <f t="shared" ref="P6:P13" si="0">SUMIF(B6:O6,"&gt;0")/COUNTIF(B6:O6,"&gt;0")</f>
        <v>6290.5483472158439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4970</v>
      </c>
      <c r="G7" s="56">
        <v>3136.864864864865</v>
      </c>
      <c r="H7" s="56">
        <v>8760.4523809523816</v>
      </c>
      <c r="I7" s="56">
        <v>3988.24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5506.9930069930069</v>
      </c>
      <c r="P7" s="57">
        <f t="shared" si="0"/>
        <v>5556.4681558438315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1179.8780487804879</v>
      </c>
      <c r="G8" s="56">
        <v>444</v>
      </c>
      <c r="H8" s="56">
        <v>1025.6299778927048</v>
      </c>
      <c r="I8" s="56">
        <v>597.36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1119.4372228169445</v>
      </c>
      <c r="P8" s="57">
        <f t="shared" si="0"/>
        <v>734.08019137201313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200</v>
      </c>
      <c r="G9" s="35">
        <v>80</v>
      </c>
      <c r="H9" s="35">
        <v>16.368000000000002</v>
      </c>
      <c r="I9" s="35">
        <v>90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72.259076923076918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120</v>
      </c>
      <c r="G10" s="38">
        <v>185</v>
      </c>
      <c r="H10" s="38">
        <v>70.94428152492668</v>
      </c>
      <c r="I10" s="38">
        <v>150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114.4</v>
      </c>
      <c r="P10" s="60">
        <f t="shared" si="0"/>
        <v>121.2338772517805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49700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50305.785714285717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328</v>
      </c>
      <c r="G12" s="38">
        <v>850</v>
      </c>
      <c r="H12" s="38">
        <v>366.44794721407618</v>
      </c>
      <c r="I12" s="38">
        <v>650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392.34</v>
      </c>
      <c r="P12" s="60">
        <f t="shared" si="0"/>
        <v>818.34199622957681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32250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33486.142857142855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53">
        <v>6149.8780487804879</v>
      </c>
      <c r="G15" s="43">
        <v>3509.2605405405402</v>
      </c>
      <c r="H15" s="53">
        <v>10627.428566859571</v>
      </c>
      <c r="I15" s="53">
        <v>4495.6862745098042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5989.0302066772656</v>
      </c>
      <c r="P15" s="54">
        <f t="shared" ref="P15:P22" si="1">SUMIF(B15:O15,"&gt;0")/COUNTIF(B15:O15,"&gt;0")</f>
        <v>6223.1840339188057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56">
        <v>4970</v>
      </c>
      <c r="G16" s="36">
        <v>3074.1405405405403</v>
      </c>
      <c r="H16" s="56">
        <v>9499.5363624321108</v>
      </c>
      <c r="I16" s="56">
        <v>3910.0392156862745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4912.5596184419719</v>
      </c>
      <c r="P16" s="57">
        <f t="shared" si="1"/>
        <v>5497.7308176989882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56">
        <v>1179.8780487804879</v>
      </c>
      <c r="G17" s="36">
        <v>435.12</v>
      </c>
      <c r="H17" s="56">
        <v>1127.8922044274611</v>
      </c>
      <c r="I17" s="56">
        <v>585.64705882352939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725.45321621981668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200</v>
      </c>
      <c r="G18" s="36">
        <v>60</v>
      </c>
      <c r="H18" s="35">
        <v>16.5</v>
      </c>
      <c r="I18" s="35">
        <v>80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68.115384615384613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120</v>
      </c>
      <c r="G19" s="39">
        <v>185</v>
      </c>
      <c r="H19" s="38">
        <v>65.424666666666667</v>
      </c>
      <c r="I19" s="38">
        <v>153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125.8</v>
      </c>
      <c r="P19" s="60">
        <f t="shared" si="1"/>
        <v>122.37890476190475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328</v>
      </c>
      <c r="G21" s="39">
        <v>850</v>
      </c>
      <c r="H21" s="38">
        <v>333.2233333333333</v>
      </c>
      <c r="I21" s="38">
        <v>663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1012.6588095238095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74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5034.166666666667</v>
      </c>
      <c r="G24" s="53">
        <f t="shared" si="2"/>
        <v>3532.9831478537358</v>
      </c>
      <c r="H24" s="53">
        <f t="shared" si="2"/>
        <v>12133.18637026995</v>
      </c>
      <c r="I24" s="53">
        <f t="shared" si="2"/>
        <v>4720.5007541478135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6648.0218181818182</v>
      </c>
      <c r="O24" s="53">
        <f t="shared" si="2"/>
        <v>6377.2655007949124</v>
      </c>
      <c r="P24" s="57">
        <f t="shared" ref="P24:P31" si="3">SUMIF(B24:O24,"&gt;0")/COUNTIF(B24:O24,"&gt;0")</f>
        <v>6484.8201088564338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3907.5</v>
      </c>
      <c r="G25" s="64">
        <f t="shared" si="4"/>
        <v>3228.3243243243242</v>
      </c>
      <c r="H25" s="64">
        <f t="shared" si="4"/>
        <v>10948.754822650902</v>
      </c>
      <c r="I25" s="64">
        <f t="shared" si="4"/>
        <v>4105.5686274509808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6237</v>
      </c>
      <c r="O25" s="64">
        <f t="shared" si="4"/>
        <v>5265.5007949125593</v>
      </c>
      <c r="P25" s="57">
        <f t="shared" si="3"/>
        <v>5765.271290364095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1126.6666666666667</v>
      </c>
      <c r="G26" s="64">
        <f t="shared" si="5"/>
        <v>304.65882352941179</v>
      </c>
      <c r="H26" s="64">
        <f t="shared" si="5"/>
        <v>1184.4315476190477</v>
      </c>
      <c r="I26" s="64">
        <f t="shared" si="5"/>
        <v>614.9321266968326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719.54881849233857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137.5</v>
      </c>
      <c r="G27" s="65">
        <v>42</v>
      </c>
      <c r="H27" s="65">
        <v>16.5</v>
      </c>
      <c r="I27" s="65">
        <v>79.5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57.115384615384613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160</v>
      </c>
      <c r="G28" s="67">
        <v>185</v>
      </c>
      <c r="H28" s="66">
        <v>59.601298099211867</v>
      </c>
      <c r="I28" s="67">
        <v>153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125.8</v>
      </c>
      <c r="P28" s="60">
        <f t="shared" si="3"/>
        <v>124.56223557851513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360</v>
      </c>
      <c r="G30" s="67">
        <v>1275</v>
      </c>
      <c r="H30" s="66">
        <v>333.22314049586777</v>
      </c>
      <c r="I30" s="67">
        <v>663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1108.5159386068476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0</v>
      </c>
      <c r="G33" s="10">
        <f t="shared" si="6"/>
        <v>-72</v>
      </c>
      <c r="H33" s="10">
        <f t="shared" si="6"/>
        <v>841</v>
      </c>
      <c r="I33" s="10">
        <f t="shared" si="6"/>
        <v>-90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-64</v>
      </c>
      <c r="O33" s="11">
        <f t="shared" si="6"/>
        <v>-637</v>
      </c>
      <c r="P33" s="27">
        <f>AVERAGE(B33:O33)</f>
        <v>-67.428571428571431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0</v>
      </c>
      <c r="G34" s="12">
        <f t="shared" si="6"/>
        <v>-63</v>
      </c>
      <c r="H34" s="12">
        <f t="shared" si="6"/>
        <v>739</v>
      </c>
      <c r="I34" s="12">
        <f t="shared" si="6"/>
        <v>-78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-60</v>
      </c>
      <c r="O34" s="13">
        <f t="shared" si="6"/>
        <v>-594</v>
      </c>
      <c r="P34" s="28">
        <f t="shared" ref="P34:P40" si="7">AVERAGE(B34:O34)</f>
        <v>-58.642857142857146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6"/>
        <v>-28</v>
      </c>
      <c r="E35" s="12">
        <f t="shared" si="6"/>
        <v>-10</v>
      </c>
      <c r="F35" s="12">
        <f t="shared" si="6"/>
        <v>0</v>
      </c>
      <c r="G35" s="12">
        <f t="shared" si="6"/>
        <v>-9</v>
      </c>
      <c r="H35" s="12">
        <f t="shared" si="6"/>
        <v>102</v>
      </c>
      <c r="I35" s="12">
        <f t="shared" si="6"/>
        <v>-12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-43</v>
      </c>
      <c r="P35" s="28">
        <f t="shared" si="7"/>
        <v>-9.384615384615385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0</v>
      </c>
      <c r="G36" s="14">
        <f t="shared" si="6"/>
        <v>-20</v>
      </c>
      <c r="H36" s="14">
        <f t="shared" si="6"/>
        <v>0</v>
      </c>
      <c r="I36" s="14">
        <f t="shared" si="6"/>
        <v>-10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-3.8571428571428572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-5.52</v>
      </c>
      <c r="I37" s="17">
        <f t="shared" si="8"/>
        <v>3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11.4</v>
      </c>
      <c r="P37" s="16">
        <f t="shared" si="7"/>
        <v>1.145</v>
      </c>
    </row>
    <row r="38" spans="1:16" x14ac:dyDescent="0.25">
      <c r="A38" s="55" t="s">
        <v>25</v>
      </c>
      <c r="B38" s="14">
        <f t="shared" ref="B38:O38" si="9">ROUND(B20-B11,0)</f>
        <v>-1024</v>
      </c>
      <c r="C38" s="14">
        <f t="shared" si="9"/>
        <v>0</v>
      </c>
      <c r="D38" s="14">
        <f t="shared" si="9"/>
        <v>-987</v>
      </c>
      <c r="E38" s="14">
        <f t="shared" si="9"/>
        <v>-991</v>
      </c>
      <c r="F38" s="14">
        <f t="shared" si="9"/>
        <v>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-490.57142857142856</v>
      </c>
    </row>
    <row r="39" spans="1:16" x14ac:dyDescent="0.25">
      <c r="A39" s="59" t="s">
        <v>26</v>
      </c>
      <c r="B39" s="17">
        <f t="shared" ref="B39:O39" si="10">ROUND(B21-B12,2)</f>
        <v>0</v>
      </c>
      <c r="C39" s="40" t="s">
        <v>19</v>
      </c>
      <c r="D39" s="17">
        <f t="shared" si="10"/>
        <v>0</v>
      </c>
      <c r="E39" s="17">
        <f t="shared" si="10"/>
        <v>0</v>
      </c>
      <c r="F39" s="17">
        <f t="shared" si="10"/>
        <v>0</v>
      </c>
      <c r="G39" s="17">
        <f t="shared" si="10"/>
        <v>0</v>
      </c>
      <c r="H39" s="17">
        <f t="shared" si="10"/>
        <v>-33.22</v>
      </c>
      <c r="I39" s="17">
        <f t="shared" si="10"/>
        <v>13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15.66</v>
      </c>
      <c r="P39" s="16">
        <f t="shared" si="7"/>
        <v>209.26461538461538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-410.61538461538464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-1116</v>
      </c>
      <c r="G42" s="10">
        <f t="shared" si="12"/>
        <v>24</v>
      </c>
      <c r="H42" s="10">
        <f t="shared" si="12"/>
        <v>1506</v>
      </c>
      <c r="I42" s="10">
        <f t="shared" si="12"/>
        <v>225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317</v>
      </c>
      <c r="O42" s="11">
        <f t="shared" si="12"/>
        <v>388</v>
      </c>
      <c r="P42" s="27">
        <f>AVERAGE(B42:O42)</f>
        <v>261.71428571428572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-1063</v>
      </c>
      <c r="G43" s="12">
        <f t="shared" si="12"/>
        <v>154</v>
      </c>
      <c r="H43" s="12">
        <f t="shared" si="12"/>
        <v>1449</v>
      </c>
      <c r="I43" s="12">
        <f t="shared" si="12"/>
        <v>196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297</v>
      </c>
      <c r="O43" s="13">
        <f t="shared" si="12"/>
        <v>353</v>
      </c>
      <c r="P43" s="28">
        <f t="shared" ref="P43:P49" si="13">AVERAGE(B43:O43)</f>
        <v>267.42857142857144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-53</v>
      </c>
      <c r="G44" s="12">
        <f t="shared" si="12"/>
        <v>-130</v>
      </c>
      <c r="H44" s="12">
        <f t="shared" si="12"/>
        <v>57</v>
      </c>
      <c r="I44" s="12">
        <f t="shared" si="12"/>
        <v>29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-5.8571428571428568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-63</v>
      </c>
      <c r="G45" s="14">
        <f t="shared" si="12"/>
        <v>-18</v>
      </c>
      <c r="H45" s="14">
        <f t="shared" si="12"/>
        <v>0</v>
      </c>
      <c r="I45" s="14">
        <f t="shared" si="12"/>
        <v>-1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-10.285714285714286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40</v>
      </c>
      <c r="G46" s="17">
        <f t="shared" si="14"/>
        <v>0</v>
      </c>
      <c r="H46" s="17">
        <f t="shared" si="14"/>
        <v>-5.82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2.1835714285714287</v>
      </c>
    </row>
    <row r="47" spans="1:16" x14ac:dyDescent="0.25">
      <c r="A47" s="55" t="s">
        <v>25</v>
      </c>
      <c r="B47" s="14">
        <f t="shared" ref="B47:O47" si="15">ROUND(B29-B20,0)</f>
        <v>2509</v>
      </c>
      <c r="C47" s="14">
        <f t="shared" si="15"/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32</v>
      </c>
      <c r="G48" s="17">
        <f t="shared" si="16"/>
        <v>425</v>
      </c>
      <c r="H48" s="17">
        <f t="shared" si="16"/>
        <v>0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95.857142857142861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0</v>
      </c>
      <c r="G51" s="23">
        <f t="shared" si="18"/>
        <v>-2</v>
      </c>
      <c r="H51" s="23">
        <f t="shared" si="18"/>
        <v>8.6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-9.6199999999999992</v>
      </c>
      <c r="P51" s="19">
        <f t="shared" ref="P51:P58" si="19">AVERAGE(B51:O51)</f>
        <v>-1.5192857142857144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0</v>
      </c>
      <c r="G52" s="17">
        <f t="shared" si="20"/>
        <v>-2</v>
      </c>
      <c r="H52" s="17">
        <f t="shared" si="20"/>
        <v>8.44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-1.52</v>
      </c>
    </row>
    <row r="53" spans="1:16" x14ac:dyDescent="0.25">
      <c r="A53" s="55" t="s">
        <v>18</v>
      </c>
      <c r="B53" s="17">
        <f t="shared" si="20"/>
        <v>-2</v>
      </c>
      <c r="C53" s="37" t="s">
        <v>19</v>
      </c>
      <c r="D53" s="17">
        <f t="shared" si="20"/>
        <v>-2</v>
      </c>
      <c r="E53" s="17">
        <f t="shared" si="20"/>
        <v>-2</v>
      </c>
      <c r="F53" s="17">
        <f t="shared" si="20"/>
        <v>0</v>
      </c>
      <c r="G53" s="17">
        <f t="shared" si="20"/>
        <v>-2</v>
      </c>
      <c r="H53" s="17">
        <f t="shared" si="20"/>
        <v>9.9700000000000006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-3.84</v>
      </c>
      <c r="P53" s="20">
        <f t="shared" si="19"/>
        <v>-4.4215384615384616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0</v>
      </c>
      <c r="G54" s="17">
        <f t="shared" si="20"/>
        <v>-25</v>
      </c>
      <c r="H54" s="17">
        <f t="shared" si="20"/>
        <v>0.81</v>
      </c>
      <c r="I54" s="17">
        <f t="shared" si="20"/>
        <v>-11.11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1.5642857142857156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0</v>
      </c>
      <c r="G55" s="17">
        <f t="shared" si="20"/>
        <v>0</v>
      </c>
      <c r="H55" s="17">
        <f t="shared" si="20"/>
        <v>-7.78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0.70000000000000007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0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-0.96357142857142863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0</v>
      </c>
      <c r="G57" s="17">
        <f t="shared" si="20"/>
        <v>0</v>
      </c>
      <c r="H57" s="17">
        <f t="shared" si="20"/>
        <v>-9.07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3.99</v>
      </c>
      <c r="P57" s="16">
        <f t="shared" si="19"/>
        <v>6.7153846153846155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0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-1.1930769230769231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14.17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6.48</v>
      </c>
      <c r="P60" s="19">
        <f t="shared" ref="P60:P67" si="22">AVERAGE(B60:O60)</f>
        <v>3.5835714285714286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15.26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4.2114285714285717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5.01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-3.3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0</v>
      </c>
      <c r="I63" s="17">
        <f t="shared" si="23"/>
        <v>-0.63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-14.03785714285714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-8.9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1.5535714285714286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0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8.99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4" fitToHeight="3" orientation="portrait" r:id="rId1"/>
  <headerFooter>
    <oddHeader>&amp;LČ.j.: MSMT-21301/2025-1</oddHeader>
  </headerFooter>
  <ignoredErrors>
    <ignoredError sqref="B37:O37 B39:O39 B46:O46 B48:O48 B47:O47 B38:O38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2796-2F89-4640-8B33-C30A849E6609}">
  <sheetPr>
    <tabColor theme="8" tint="0.59999389629810485"/>
    <pageSetUpPr fitToPage="1"/>
  </sheetPr>
  <dimension ref="A1:P67"/>
  <sheetViews>
    <sheetView topLeftCell="O1" zoomScale="80" zoomScaleNormal="80" workbookViewId="0">
      <selection activeCell="S4" sqref="S4"/>
    </sheetView>
  </sheetViews>
  <sheetFormatPr defaultRowHeight="15" x14ac:dyDescent="0.25"/>
  <cols>
    <col min="1" max="1" width="14.42578125" customWidth="1"/>
    <col min="2" max="2" width="7.7109375" customWidth="1"/>
    <col min="3" max="3" width="9" customWidth="1"/>
    <col min="4" max="6" width="7.7109375" customWidth="1"/>
    <col min="7" max="7" width="8.42578125" bestFit="1" customWidth="1"/>
    <col min="8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9.570312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29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10037.853658536585</v>
      </c>
      <c r="G6" s="53">
        <v>3580.864864864865</v>
      </c>
      <c r="H6" s="53">
        <v>8831.8675833858524</v>
      </c>
      <c r="I6" s="53">
        <v>5732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7127.1073170731706</v>
      </c>
      <c r="O6" s="53">
        <v>7436.4039538989846</v>
      </c>
      <c r="P6" s="54">
        <f t="shared" ref="P6:P13" si="0">SUMIF(B6:O6,"&gt;0")/COUNTIF(B6:O6,"&gt;0")</f>
        <v>6692.1084811772062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8112</v>
      </c>
      <c r="G7" s="56">
        <v>3136.864864864865</v>
      </c>
      <c r="H7" s="56">
        <v>7906.2440476190486</v>
      </c>
      <c r="I7" s="56">
        <v>4985.3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6731.707317073171</v>
      </c>
      <c r="O7" s="56">
        <v>5947.552447552448</v>
      </c>
      <c r="P7" s="57">
        <f t="shared" si="0"/>
        <v>5874.833757579494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1925.8536585365853</v>
      </c>
      <c r="G8" s="56">
        <v>444</v>
      </c>
      <c r="H8" s="56">
        <v>925.62353576680312</v>
      </c>
      <c r="I8" s="56">
        <v>746.7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1488.8515063465366</v>
      </c>
      <c r="P8" s="57">
        <f t="shared" si="0"/>
        <v>817.27472359771207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360</v>
      </c>
      <c r="G9" s="35">
        <v>80</v>
      </c>
      <c r="H9" s="35">
        <v>14.772000000000002</v>
      </c>
      <c r="I9" s="35">
        <v>112.5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86.174769230769229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75</v>
      </c>
      <c r="G10" s="38">
        <v>185</v>
      </c>
      <c r="H10" s="38">
        <v>78.609260763606812</v>
      </c>
      <c r="I10" s="38">
        <v>120</v>
      </c>
      <c r="J10" s="38">
        <v>132</v>
      </c>
      <c r="K10" s="38">
        <v>125</v>
      </c>
      <c r="L10" s="38">
        <v>127.41</v>
      </c>
      <c r="M10" s="38">
        <v>163.82</v>
      </c>
      <c r="N10" s="38">
        <v>82</v>
      </c>
      <c r="O10" s="38">
        <v>105.92592592592592</v>
      </c>
      <c r="P10" s="60">
        <f t="shared" si="0"/>
        <v>115.10465619210947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205</v>
      </c>
      <c r="G12" s="38">
        <v>850</v>
      </c>
      <c r="H12" s="38">
        <v>406.03980503655561</v>
      </c>
      <c r="I12" s="38">
        <v>520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294.99248120300746</v>
      </c>
      <c r="P12" s="60">
        <f t="shared" si="0"/>
        <v>796.14516330282584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53">
        <v>11069.780487804877</v>
      </c>
      <c r="G15" s="43">
        <v>3509.2605405405402</v>
      </c>
      <c r="H15" s="53">
        <v>9918.9333290689319</v>
      </c>
      <c r="I15" s="53">
        <v>5619.6078431372543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7055.8411529933474</v>
      </c>
      <c r="O15" s="53">
        <v>6382.0349761526231</v>
      </c>
      <c r="P15" s="54">
        <f t="shared" ref="P15:P22" si="1">SUMIF(B15:O15,"&gt;0")/COUNTIF(B15:O15,"&gt;0")</f>
        <v>6684.0928755787336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56">
        <v>8946</v>
      </c>
      <c r="G16" s="36">
        <v>3074.1405405405403</v>
      </c>
      <c r="H16" s="56">
        <v>8866.2339382699683</v>
      </c>
      <c r="I16" s="56">
        <v>4887.5490196078426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6664.3902439024387</v>
      </c>
      <c r="O16" s="56">
        <v>5305.5643879173294</v>
      </c>
      <c r="P16" s="57">
        <f t="shared" si="1"/>
        <v>5886.1309886373592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56">
        <v>2123.7804878048778</v>
      </c>
      <c r="G17" s="36">
        <v>435.12</v>
      </c>
      <c r="H17" s="56">
        <v>1052.6993907989636</v>
      </c>
      <c r="I17" s="56">
        <v>732.05882352941182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797.96188694137197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360</v>
      </c>
      <c r="G18" s="36">
        <v>60</v>
      </c>
      <c r="H18" s="35">
        <v>15.399999999999999</v>
      </c>
      <c r="I18" s="35">
        <v>101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81.953846153846158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66.666666666666671</v>
      </c>
      <c r="G19" s="39">
        <v>185</v>
      </c>
      <c r="H19" s="38">
        <v>70.097857142857151</v>
      </c>
      <c r="I19" s="38">
        <v>122.4</v>
      </c>
      <c r="J19" s="38">
        <v>132</v>
      </c>
      <c r="K19" s="38">
        <v>125</v>
      </c>
      <c r="L19" s="38">
        <v>134.56</v>
      </c>
      <c r="M19" s="38">
        <v>163.82</v>
      </c>
      <c r="N19" s="38">
        <v>82</v>
      </c>
      <c r="O19" s="38">
        <v>116.48148148148147</v>
      </c>
      <c r="P19" s="60">
        <f t="shared" si="1"/>
        <v>115.33757180650036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182.22222222222223</v>
      </c>
      <c r="G21" s="39">
        <v>850</v>
      </c>
      <c r="H21" s="38">
        <v>357.02500000000003</v>
      </c>
      <c r="I21" s="38">
        <v>530.4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994.47480158730161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74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9061.5</v>
      </c>
      <c r="G24" s="53">
        <f t="shared" si="2"/>
        <v>3532.9831478537358</v>
      </c>
      <c r="H24" s="53">
        <f t="shared" si="2"/>
        <v>10515.428187567293</v>
      </c>
      <c r="I24" s="53">
        <f t="shared" si="2"/>
        <v>5900.6259426847664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7408.6315742793795</v>
      </c>
      <c r="O24" s="53">
        <f t="shared" si="2"/>
        <v>6535.2305246422893</v>
      </c>
      <c r="P24" s="57">
        <f t="shared" ref="P24:P31" si="3">SUMIF(B24:O24,"&gt;0")/COUNTIF(B24:O24,"&gt;0")</f>
        <v>6806.8397602216182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7033.5</v>
      </c>
      <c r="G25" s="64">
        <f t="shared" si="4"/>
        <v>3228.3243243243242</v>
      </c>
      <c r="H25" s="64">
        <f t="shared" si="4"/>
        <v>9488.9208462974511</v>
      </c>
      <c r="I25" s="64">
        <f t="shared" si="4"/>
        <v>5131.9607843137255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6997.6097560975613</v>
      </c>
      <c r="O25" s="64">
        <f t="shared" si="4"/>
        <v>5423.4658187599362</v>
      </c>
      <c r="P25" s="57">
        <f t="shared" si="3"/>
        <v>6023.2093589679698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2028</v>
      </c>
      <c r="G26" s="64">
        <f t="shared" si="5"/>
        <v>304.65882352941179</v>
      </c>
      <c r="H26" s="64">
        <f t="shared" si="5"/>
        <v>1026.5073412698414</v>
      </c>
      <c r="I26" s="64">
        <f t="shared" si="5"/>
        <v>768.66515837104077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783.63040125364819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247.5</v>
      </c>
      <c r="G27" s="65">
        <v>42</v>
      </c>
      <c r="H27" s="65">
        <v>14.3</v>
      </c>
      <c r="I27" s="65">
        <v>100.5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67.023076923076914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88.888888888888886</v>
      </c>
      <c r="G28" s="67">
        <v>185</v>
      </c>
      <c r="H28" s="66">
        <v>68.770728576013681</v>
      </c>
      <c r="I28" s="67">
        <v>122.4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82</v>
      </c>
      <c r="O28" s="66">
        <v>122.13592233009709</v>
      </c>
      <c r="P28" s="60">
        <f t="shared" si="3"/>
        <v>116.97610998535711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200</v>
      </c>
      <c r="G30" s="67">
        <v>1275</v>
      </c>
      <c r="H30" s="66">
        <v>384.48823903369356</v>
      </c>
      <c r="I30" s="67">
        <v>530.4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1091.2777313595495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1032</v>
      </c>
      <c r="G33" s="10">
        <f t="shared" si="6"/>
        <v>-72</v>
      </c>
      <c r="H33" s="10">
        <f t="shared" si="6"/>
        <v>1087</v>
      </c>
      <c r="I33" s="10">
        <f t="shared" si="6"/>
        <v>-112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-71</v>
      </c>
      <c r="O33" s="11">
        <f t="shared" si="6"/>
        <v>-1054</v>
      </c>
      <c r="P33" s="27">
        <f>AVERAGE(B33:O33)</f>
        <v>-8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834</v>
      </c>
      <c r="G34" s="12">
        <f t="shared" si="6"/>
        <v>-63</v>
      </c>
      <c r="H34" s="12">
        <f t="shared" si="6"/>
        <v>960</v>
      </c>
      <c r="I34" s="12">
        <f t="shared" si="6"/>
        <v>-98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-67</v>
      </c>
      <c r="O34" s="13">
        <f t="shared" si="6"/>
        <v>-642</v>
      </c>
      <c r="P34" s="28">
        <f t="shared" ref="P34:P40" si="7">AVERAGE(B34:O34)</f>
        <v>11.357142857142858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6"/>
        <v>-28</v>
      </c>
      <c r="E35" s="12">
        <f t="shared" si="6"/>
        <v>-10</v>
      </c>
      <c r="F35" s="12">
        <f t="shared" si="6"/>
        <v>198</v>
      </c>
      <c r="G35" s="12">
        <f t="shared" si="6"/>
        <v>-9</v>
      </c>
      <c r="H35" s="12">
        <f t="shared" si="6"/>
        <v>127</v>
      </c>
      <c r="I35" s="12">
        <f t="shared" si="6"/>
        <v>-15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-412</v>
      </c>
      <c r="P35" s="28">
        <f t="shared" si="7"/>
        <v>-20.846153846153847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0</v>
      </c>
      <c r="G36" s="14">
        <f t="shared" si="6"/>
        <v>-20</v>
      </c>
      <c r="H36" s="14">
        <f t="shared" si="6"/>
        <v>1</v>
      </c>
      <c r="I36" s="14">
        <f t="shared" si="6"/>
        <v>-12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-3.9285714285714284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-8.33</v>
      </c>
      <c r="G37" s="17">
        <f t="shared" si="8"/>
        <v>0</v>
      </c>
      <c r="H37" s="17">
        <f t="shared" si="8"/>
        <v>-8.51</v>
      </c>
      <c r="I37" s="17">
        <f t="shared" si="8"/>
        <v>2.4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10.56</v>
      </c>
      <c r="P37" s="16">
        <f t="shared" si="7"/>
        <v>0.23357142857142868</v>
      </c>
    </row>
    <row r="38" spans="1:16" x14ac:dyDescent="0.25">
      <c r="A38" s="55" t="s">
        <v>25</v>
      </c>
      <c r="B38" s="14">
        <f t="shared" ref="B38:O38" si="9">ROUND(B20-B11,0)</f>
        <v>-1024</v>
      </c>
      <c r="C38" s="14">
        <f t="shared" si="9"/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 t="shared" ref="B39:O39" si="10">ROUND(B21-B12,2)</f>
        <v>0</v>
      </c>
      <c r="C39" s="40" t="s">
        <v>19</v>
      </c>
      <c r="D39" s="17">
        <f t="shared" si="10"/>
        <v>0</v>
      </c>
      <c r="E39" s="17">
        <f t="shared" si="10"/>
        <v>0</v>
      </c>
      <c r="F39" s="17">
        <f t="shared" si="10"/>
        <v>-22.78</v>
      </c>
      <c r="G39" s="17">
        <f t="shared" si="10"/>
        <v>0</v>
      </c>
      <c r="H39" s="17">
        <f t="shared" si="10"/>
        <v>-49.01</v>
      </c>
      <c r="I39" s="17">
        <f t="shared" si="10"/>
        <v>10.4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113.01</v>
      </c>
      <c r="P39" s="16">
        <f t="shared" si="7"/>
        <v>213.58615384615388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-2008</v>
      </c>
      <c r="G42" s="10">
        <f t="shared" si="12"/>
        <v>24</v>
      </c>
      <c r="H42" s="10">
        <f t="shared" si="12"/>
        <v>596</v>
      </c>
      <c r="I42" s="10">
        <f t="shared" si="12"/>
        <v>281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353</v>
      </c>
      <c r="O42" s="11">
        <f t="shared" si="12"/>
        <v>153</v>
      </c>
      <c r="P42" s="27">
        <f>AVERAGE(B42:O42)</f>
        <v>122.78571428571429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-1913</v>
      </c>
      <c r="G43" s="12">
        <f t="shared" si="12"/>
        <v>154</v>
      </c>
      <c r="H43" s="12">
        <f t="shared" si="12"/>
        <v>623</v>
      </c>
      <c r="I43" s="12">
        <f t="shared" si="12"/>
        <v>244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333</v>
      </c>
      <c r="O43" s="13">
        <f t="shared" si="12"/>
        <v>118</v>
      </c>
      <c r="P43" s="28">
        <f t="shared" ref="P43:P49" si="13">AVERAGE(B43:O43)</f>
        <v>136.92857142857142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-96</v>
      </c>
      <c r="G44" s="12">
        <f t="shared" si="12"/>
        <v>-130</v>
      </c>
      <c r="H44" s="12">
        <f t="shared" si="12"/>
        <v>-26</v>
      </c>
      <c r="I44" s="12">
        <f t="shared" si="12"/>
        <v>37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-14.285714285714286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-113</v>
      </c>
      <c r="G45" s="14">
        <f t="shared" si="12"/>
        <v>-18</v>
      </c>
      <c r="H45" s="14">
        <f t="shared" si="12"/>
        <v>-1</v>
      </c>
      <c r="I45" s="14">
        <f t="shared" si="12"/>
        <v>-1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-13.928571428571429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22.22</v>
      </c>
      <c r="G46" s="17">
        <f t="shared" si="14"/>
        <v>0</v>
      </c>
      <c r="H46" s="17">
        <f t="shared" si="14"/>
        <v>-1.33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5.65</v>
      </c>
      <c r="P46" s="16">
        <f t="shared" si="13"/>
        <v>1.6378571428571429</v>
      </c>
    </row>
    <row r="47" spans="1:16" x14ac:dyDescent="0.25">
      <c r="A47" s="55" t="s">
        <v>25</v>
      </c>
      <c r="B47" s="14">
        <f t="shared" ref="B47:O47" si="15">ROUND(B29-B20,0)</f>
        <v>2509</v>
      </c>
      <c r="C47" s="14">
        <f t="shared" si="15"/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17.78</v>
      </c>
      <c r="G48" s="17">
        <f t="shared" si="16"/>
        <v>425</v>
      </c>
      <c r="H48" s="17">
        <f t="shared" si="16"/>
        <v>27.46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96.80285714285715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10.28</v>
      </c>
      <c r="G51" s="23">
        <f t="shared" si="18"/>
        <v>-2</v>
      </c>
      <c r="H51" s="23">
        <f t="shared" si="18"/>
        <v>12.31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-14.18</v>
      </c>
      <c r="P51" s="19">
        <f t="shared" ref="P51:P58" si="19">AVERAGE(B51:O51)</f>
        <v>-0.84571428571428575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10.28</v>
      </c>
      <c r="G52" s="17">
        <f t="shared" si="20"/>
        <v>-2</v>
      </c>
      <c r="H52" s="17">
        <f t="shared" si="20"/>
        <v>12.14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-0.52142857142857124</v>
      </c>
    </row>
    <row r="53" spans="1:16" x14ac:dyDescent="0.25">
      <c r="A53" s="55" t="s">
        <v>18</v>
      </c>
      <c r="B53" s="17">
        <f t="shared" si="20"/>
        <v>-2</v>
      </c>
      <c r="C53" s="37" t="s">
        <v>19</v>
      </c>
      <c r="D53" s="17">
        <f t="shared" si="20"/>
        <v>-2</v>
      </c>
      <c r="E53" s="17">
        <f t="shared" si="20"/>
        <v>-2</v>
      </c>
      <c r="F53" s="17">
        <f t="shared" si="20"/>
        <v>10.28</v>
      </c>
      <c r="G53" s="17">
        <f t="shared" si="20"/>
        <v>-2</v>
      </c>
      <c r="H53" s="17">
        <f t="shared" si="20"/>
        <v>13.73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-27.7</v>
      </c>
      <c r="P53" s="20">
        <f t="shared" si="19"/>
        <v>-5.1769230769230781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0</v>
      </c>
      <c r="G54" s="17">
        <f t="shared" si="20"/>
        <v>-25</v>
      </c>
      <c r="H54" s="17">
        <f t="shared" si="20"/>
        <v>4.25</v>
      </c>
      <c r="I54" s="17">
        <f t="shared" si="20"/>
        <v>-10.220000000000001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1.8735714285714298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-11.11</v>
      </c>
      <c r="G55" s="17">
        <f t="shared" si="20"/>
        <v>0</v>
      </c>
      <c r="H55" s="17">
        <f t="shared" si="20"/>
        <v>-10.83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-0.31142857142857128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-11.11</v>
      </c>
      <c r="G57" s="17">
        <f t="shared" si="20"/>
        <v>0</v>
      </c>
      <c r="H57" s="17">
        <f t="shared" si="20"/>
        <v>-12.07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38.31</v>
      </c>
      <c r="P57" s="16">
        <f t="shared" si="19"/>
        <v>8.27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6.01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2.4</v>
      </c>
      <c r="P60" s="19">
        <f t="shared" ref="P60:P67" si="22">AVERAGE(B60:O60)</f>
        <v>2.7092857142857141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7.02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2.2200000000000002</v>
      </c>
      <c r="P61" s="20">
        <f t="shared" si="22"/>
        <v>3.2685714285714282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-2.4900000000000002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-3.8357142857142859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-7.14</v>
      </c>
      <c r="I63" s="17">
        <f t="shared" si="23"/>
        <v>-0.5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-14.538571428571426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-1.89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4.8499999999999996</v>
      </c>
      <c r="P64" s="16">
        <f t="shared" si="22"/>
        <v>2.4007142857142858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7.69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9.5392857142857146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4" fitToHeight="3" orientation="portrait" r:id="rId1"/>
  <headerFooter>
    <oddHeader>&amp;LČ.j.: MSMT-21301/2025-1</oddHeader>
  </headerFooter>
  <ignoredErrors>
    <ignoredError sqref="B37:O37 B39:O39 B46:O46 B48:O48 B47:O47 B38:O38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DED02-18CD-4DD5-A458-85515B81195E}">
  <sheetPr>
    <tabColor theme="8" tint="0.59999389629810485"/>
    <pageSetUpPr fitToPage="1"/>
  </sheetPr>
  <dimension ref="A1:P67"/>
  <sheetViews>
    <sheetView topLeftCell="K1" zoomScale="80" zoomScaleNormal="80" workbookViewId="0">
      <selection activeCell="R4" sqref="R4"/>
    </sheetView>
  </sheetViews>
  <sheetFormatPr defaultRowHeight="15" x14ac:dyDescent="0.25"/>
  <cols>
    <col min="1" max="1" width="14.42578125" customWidth="1"/>
    <col min="2" max="2" width="7.7109375" customWidth="1"/>
    <col min="3" max="3" width="8.140625" bestFit="1" customWidth="1"/>
    <col min="4" max="6" width="7.7109375" customWidth="1"/>
    <col min="7" max="8" width="8.42578125" bestFit="1" customWidth="1"/>
    <col min="9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9.710937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10037.853658536585</v>
      </c>
      <c r="G6" s="53">
        <v>3580.864864864865</v>
      </c>
      <c r="H6" s="53">
        <v>8831.8675833858524</v>
      </c>
      <c r="I6" s="53">
        <v>5732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7127.1073170731706</v>
      </c>
      <c r="O6" s="53">
        <v>7436.4039538989846</v>
      </c>
      <c r="P6" s="54">
        <f t="shared" ref="P6:P13" si="0">SUMIF(B6:O6,"&gt;0")/COUNTIF(B6:O6,"&gt;0")</f>
        <v>6692.1084811772062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8112</v>
      </c>
      <c r="G7" s="56">
        <v>3136.864864864865</v>
      </c>
      <c r="H7" s="56">
        <v>7906.2440476190486</v>
      </c>
      <c r="I7" s="56">
        <v>4985.3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6731.707317073171</v>
      </c>
      <c r="O7" s="56">
        <v>5947.552447552448</v>
      </c>
      <c r="P7" s="57">
        <f t="shared" si="0"/>
        <v>5874.833757579494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1925.8536585365853</v>
      </c>
      <c r="G8" s="56">
        <v>444</v>
      </c>
      <c r="H8" s="56">
        <v>925.62353576680312</v>
      </c>
      <c r="I8" s="56">
        <v>746.7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1488.8515063465366</v>
      </c>
      <c r="P8" s="57">
        <f t="shared" si="0"/>
        <v>817.27472359771207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360</v>
      </c>
      <c r="G9" s="35">
        <v>80</v>
      </c>
      <c r="H9" s="35">
        <v>14.772000000000002</v>
      </c>
      <c r="I9" s="35">
        <v>112.5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86.174769230769229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75</v>
      </c>
      <c r="G10" s="38">
        <v>185</v>
      </c>
      <c r="H10" s="38">
        <v>78.609260763606812</v>
      </c>
      <c r="I10" s="38">
        <v>120</v>
      </c>
      <c r="J10" s="38">
        <v>132</v>
      </c>
      <c r="K10" s="38">
        <v>125</v>
      </c>
      <c r="L10" s="38">
        <v>127.41</v>
      </c>
      <c r="M10" s="38">
        <v>163.82</v>
      </c>
      <c r="N10" s="38">
        <v>82</v>
      </c>
      <c r="O10" s="38">
        <v>105.92592592592592</v>
      </c>
      <c r="P10" s="60">
        <f t="shared" si="0"/>
        <v>115.10465619210947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205</v>
      </c>
      <c r="G12" s="38">
        <v>850</v>
      </c>
      <c r="H12" s="38">
        <v>406.03980503655561</v>
      </c>
      <c r="I12" s="38">
        <v>520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294.99248120300746</v>
      </c>
      <c r="P12" s="60">
        <f t="shared" si="0"/>
        <v>796.14516330282584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53">
        <v>11069.780487804877</v>
      </c>
      <c r="G15" s="43">
        <v>3509.2605405405402</v>
      </c>
      <c r="H15" s="53">
        <v>8147.6952345923373</v>
      </c>
      <c r="I15" s="53">
        <v>5619.6078431372543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7055.8411529933474</v>
      </c>
      <c r="O15" s="53">
        <v>6382.0349761526231</v>
      </c>
      <c r="P15" s="54">
        <f t="shared" ref="P15:P22" si="1">SUMIF(B15:O15,"&gt;0")/COUNTIF(B15:O15,"&gt;0")</f>
        <v>6557.5758688304049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56">
        <v>8946</v>
      </c>
      <c r="G16" s="36">
        <v>3074.1405405405403</v>
      </c>
      <c r="H16" s="56">
        <v>7282.9778778646169</v>
      </c>
      <c r="I16" s="56">
        <v>4887.5490196078426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6664.3902439024387</v>
      </c>
      <c r="O16" s="56">
        <v>5305.5643879173294</v>
      </c>
      <c r="P16" s="57">
        <f t="shared" si="1"/>
        <v>5773.0412700369779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56">
        <v>2123.7804878048778</v>
      </c>
      <c r="G17" s="36">
        <v>435.12</v>
      </c>
      <c r="H17" s="56">
        <v>864.71735672772013</v>
      </c>
      <c r="I17" s="56">
        <v>732.05882352941182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784.53459879342608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360</v>
      </c>
      <c r="G18" s="36">
        <v>60</v>
      </c>
      <c r="H18" s="35">
        <v>12.649999999999999</v>
      </c>
      <c r="I18" s="35">
        <v>101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81.742307692307705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66.666666666666671</v>
      </c>
      <c r="G19" s="39">
        <v>185</v>
      </c>
      <c r="H19" s="38">
        <v>85.336521739130447</v>
      </c>
      <c r="I19" s="38">
        <v>122.4</v>
      </c>
      <c r="J19" s="38">
        <v>132</v>
      </c>
      <c r="K19" s="38">
        <v>125</v>
      </c>
      <c r="L19" s="38">
        <v>134.56</v>
      </c>
      <c r="M19" s="38">
        <v>163.82</v>
      </c>
      <c r="N19" s="38">
        <v>82</v>
      </c>
      <c r="O19" s="38">
        <v>116.48148148148147</v>
      </c>
      <c r="P19" s="60">
        <f t="shared" si="1"/>
        <v>116.42604784909132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182.22222222222223</v>
      </c>
      <c r="G21" s="39">
        <v>850</v>
      </c>
      <c r="H21" s="38">
        <v>434.6391304347826</v>
      </c>
      <c r="I21" s="38">
        <v>530.4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1000.018668046929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9061.5</v>
      </c>
      <c r="G24" s="53">
        <f t="shared" si="2"/>
        <v>3532.9831478537358</v>
      </c>
      <c r="H24" s="53">
        <f t="shared" si="2"/>
        <v>12133.18637026995</v>
      </c>
      <c r="I24" s="53">
        <f t="shared" si="2"/>
        <v>5900.6259426847664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7408.6315742793795</v>
      </c>
      <c r="O24" s="53">
        <f t="shared" si="2"/>
        <v>6535.2305246422893</v>
      </c>
      <c r="P24" s="54">
        <f t="shared" ref="P24:P31" si="3">SUMIF(B24:O24,"&gt;0")/COUNTIF(B24:O24,"&gt;0")</f>
        <v>6922.3939161289509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7033.5</v>
      </c>
      <c r="G25" s="64">
        <f t="shared" si="4"/>
        <v>3228.3243243243242</v>
      </c>
      <c r="H25" s="64">
        <f t="shared" si="4"/>
        <v>10948.754822650902</v>
      </c>
      <c r="I25" s="64">
        <f t="shared" si="4"/>
        <v>5131.9607843137255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6997.6097560975613</v>
      </c>
      <c r="O25" s="64">
        <f t="shared" si="4"/>
        <v>5423.4658187599362</v>
      </c>
      <c r="P25" s="57">
        <f t="shared" si="3"/>
        <v>6127.483214421788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2028</v>
      </c>
      <c r="G26" s="64">
        <f t="shared" si="5"/>
        <v>304.65882352941179</v>
      </c>
      <c r="H26" s="64">
        <f t="shared" si="5"/>
        <v>1184.4315476190477</v>
      </c>
      <c r="I26" s="64">
        <f t="shared" si="5"/>
        <v>768.66515837104077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794.91070170716284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247.5</v>
      </c>
      <c r="G27" s="65">
        <v>42</v>
      </c>
      <c r="H27" s="65">
        <v>16.5</v>
      </c>
      <c r="I27" s="65">
        <v>100.5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67.192307692307693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88.888888888888886</v>
      </c>
      <c r="G28" s="67">
        <v>185</v>
      </c>
      <c r="H28" s="66">
        <v>59.601298099211867</v>
      </c>
      <c r="I28" s="67">
        <v>122.4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82</v>
      </c>
      <c r="O28" s="66">
        <v>122.13592233009709</v>
      </c>
      <c r="P28" s="60">
        <f t="shared" si="3"/>
        <v>116.32115066558556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200</v>
      </c>
      <c r="G30" s="67">
        <v>1275</v>
      </c>
      <c r="H30" s="66">
        <v>333.22314049586777</v>
      </c>
      <c r="I30" s="67">
        <v>530.4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1087.6159386068477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1032</v>
      </c>
      <c r="G33" s="10">
        <f t="shared" si="6"/>
        <v>-72</v>
      </c>
      <c r="H33" s="10">
        <f t="shared" si="6"/>
        <v>-684</v>
      </c>
      <c r="I33" s="10">
        <f t="shared" si="6"/>
        <v>-112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-71</v>
      </c>
      <c r="O33" s="11">
        <f t="shared" si="6"/>
        <v>-1054</v>
      </c>
      <c r="P33" s="27">
        <f>AVERAGE(B33:O33)</f>
        <v>-134.5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834</v>
      </c>
      <c r="G34" s="12">
        <f t="shared" si="6"/>
        <v>-63</v>
      </c>
      <c r="H34" s="12">
        <f t="shared" si="6"/>
        <v>-623</v>
      </c>
      <c r="I34" s="12">
        <f t="shared" si="6"/>
        <v>-98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-67</v>
      </c>
      <c r="O34" s="13">
        <f t="shared" si="6"/>
        <v>-642</v>
      </c>
      <c r="P34" s="28">
        <f t="shared" ref="P34:P40" si="7">AVERAGE(B34:O34)</f>
        <v>-101.71428571428571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6"/>
        <v>-28</v>
      </c>
      <c r="E35" s="12">
        <f t="shared" si="6"/>
        <v>-10</v>
      </c>
      <c r="F35" s="12">
        <f t="shared" si="6"/>
        <v>198</v>
      </c>
      <c r="G35" s="12">
        <f t="shared" si="6"/>
        <v>-9</v>
      </c>
      <c r="H35" s="12">
        <f t="shared" si="6"/>
        <v>-61</v>
      </c>
      <c r="I35" s="12">
        <f t="shared" si="6"/>
        <v>-15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-412</v>
      </c>
      <c r="P35" s="28">
        <f t="shared" si="7"/>
        <v>-35.307692307692307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0</v>
      </c>
      <c r="G36" s="14">
        <f t="shared" si="6"/>
        <v>-20</v>
      </c>
      <c r="H36" s="14">
        <f t="shared" si="6"/>
        <v>-2</v>
      </c>
      <c r="I36" s="14">
        <f t="shared" si="6"/>
        <v>-12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-4.1428571428571432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-8.33</v>
      </c>
      <c r="G37" s="17">
        <f t="shared" si="8"/>
        <v>0</v>
      </c>
      <c r="H37" s="17">
        <f t="shared" si="8"/>
        <v>6.73</v>
      </c>
      <c r="I37" s="17">
        <f t="shared" si="8"/>
        <v>2.4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10.56</v>
      </c>
      <c r="P37" s="16">
        <f t="shared" si="7"/>
        <v>1.3221428571428573</v>
      </c>
    </row>
    <row r="38" spans="1:16" x14ac:dyDescent="0.25">
      <c r="A38" s="55" t="s">
        <v>25</v>
      </c>
      <c r="B38" s="14">
        <f t="shared" ref="B38:O38" si="9">ROUND(B20-B11,0)</f>
        <v>-1024</v>
      </c>
      <c r="C38" s="14">
        <f t="shared" si="9"/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>ROUND(B21-B12,2)</f>
        <v>0</v>
      </c>
      <c r="C39" s="40" t="s">
        <v>19</v>
      </c>
      <c r="D39" s="17">
        <f t="shared" ref="D39:O39" si="10">ROUND(D21-D12,2)</f>
        <v>0</v>
      </c>
      <c r="E39" s="17">
        <f t="shared" si="10"/>
        <v>0</v>
      </c>
      <c r="F39" s="17">
        <f t="shared" si="10"/>
        <v>-22.78</v>
      </c>
      <c r="G39" s="17">
        <f t="shared" si="10"/>
        <v>0</v>
      </c>
      <c r="H39" s="17">
        <f t="shared" si="10"/>
        <v>28.6</v>
      </c>
      <c r="I39" s="17">
        <f t="shared" si="10"/>
        <v>10.4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113.01</v>
      </c>
      <c r="P39" s="16">
        <f t="shared" si="7"/>
        <v>219.55615384615385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-2008</v>
      </c>
      <c r="G42" s="10">
        <f t="shared" si="12"/>
        <v>24</v>
      </c>
      <c r="H42" s="10">
        <f t="shared" si="12"/>
        <v>3985</v>
      </c>
      <c r="I42" s="10">
        <f t="shared" si="12"/>
        <v>281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353</v>
      </c>
      <c r="O42" s="11">
        <f t="shared" si="12"/>
        <v>153</v>
      </c>
      <c r="P42" s="27">
        <f>AVERAGE(B42:O42)</f>
        <v>364.85714285714283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-1913</v>
      </c>
      <c r="G43" s="12">
        <f t="shared" si="12"/>
        <v>154</v>
      </c>
      <c r="H43" s="12">
        <f t="shared" si="12"/>
        <v>3666</v>
      </c>
      <c r="I43" s="12">
        <f t="shared" si="12"/>
        <v>244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333</v>
      </c>
      <c r="O43" s="13">
        <f t="shared" si="12"/>
        <v>118</v>
      </c>
      <c r="P43" s="28">
        <f t="shared" ref="P43:P49" si="13">AVERAGE(B43:O43)</f>
        <v>354.28571428571428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-96</v>
      </c>
      <c r="G44" s="12">
        <f t="shared" si="12"/>
        <v>-130</v>
      </c>
      <c r="H44" s="12">
        <f t="shared" si="12"/>
        <v>320</v>
      </c>
      <c r="I44" s="12">
        <f t="shared" si="12"/>
        <v>37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10.428571428571429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-113</v>
      </c>
      <c r="G45" s="14">
        <f t="shared" si="12"/>
        <v>-18</v>
      </c>
      <c r="H45" s="14">
        <f t="shared" si="12"/>
        <v>4</v>
      </c>
      <c r="I45" s="14">
        <f t="shared" si="12"/>
        <v>-1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-13.571428571428571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22.22</v>
      </c>
      <c r="G46" s="17">
        <f t="shared" si="14"/>
        <v>0</v>
      </c>
      <c r="H46" s="17">
        <f t="shared" si="14"/>
        <v>-25.74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5.65</v>
      </c>
      <c r="P46" s="16">
        <f t="shared" si="13"/>
        <v>-0.10571428571428562</v>
      </c>
    </row>
    <row r="47" spans="1:16" x14ac:dyDescent="0.25">
      <c r="A47" s="55" t="s">
        <v>25</v>
      </c>
      <c r="B47" s="14">
        <f t="shared" ref="B47:O47" si="15">ROUND(B29-B20,0)</f>
        <v>2509</v>
      </c>
      <c r="C47" s="14">
        <f t="shared" si="15"/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>ROUND(B30-B21,2)</f>
        <v>0</v>
      </c>
      <c r="C48" s="17">
        <f t="shared" ref="C48:O48" si="16">ROUND(C30-C21,2)</f>
        <v>445</v>
      </c>
      <c r="D48" s="17">
        <f t="shared" si="16"/>
        <v>0</v>
      </c>
      <c r="E48" s="17">
        <f t="shared" si="16"/>
        <v>90</v>
      </c>
      <c r="F48" s="17">
        <f t="shared" si="16"/>
        <v>17.78</v>
      </c>
      <c r="G48" s="17">
        <f t="shared" si="16"/>
        <v>425</v>
      </c>
      <c r="H48" s="17">
        <f t="shared" si="16"/>
        <v>-101.42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87.59714285714287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10.28</v>
      </c>
      <c r="G51" s="23">
        <f t="shared" si="18"/>
        <v>-2</v>
      </c>
      <c r="H51" s="23">
        <f t="shared" si="18"/>
        <v>-7.75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-14.18</v>
      </c>
      <c r="P51" s="19">
        <f t="shared" ref="P51:P58" si="19">AVERAGE(B51:O51)</f>
        <v>-2.2785714285714285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10.28</v>
      </c>
      <c r="G52" s="17">
        <f t="shared" si="20"/>
        <v>-2</v>
      </c>
      <c r="H52" s="17">
        <f t="shared" si="20"/>
        <v>-7.88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-1.9514285714285715</v>
      </c>
    </row>
    <row r="53" spans="1:16" x14ac:dyDescent="0.25">
      <c r="A53" s="55" t="s">
        <v>18</v>
      </c>
      <c r="B53" s="17">
        <f t="shared" si="20"/>
        <v>-2</v>
      </c>
      <c r="C53" s="37" t="s">
        <v>19</v>
      </c>
      <c r="D53" s="17">
        <f t="shared" si="20"/>
        <v>-2</v>
      </c>
      <c r="E53" s="17">
        <f t="shared" si="20"/>
        <v>-2</v>
      </c>
      <c r="F53" s="17">
        <f t="shared" si="20"/>
        <v>10.28</v>
      </c>
      <c r="G53" s="17">
        <f t="shared" si="20"/>
        <v>-2</v>
      </c>
      <c r="H53" s="17">
        <f t="shared" si="20"/>
        <v>-6.58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-27.7</v>
      </c>
      <c r="P53" s="20">
        <f t="shared" si="19"/>
        <v>-6.7392307692307689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0</v>
      </c>
      <c r="G54" s="17">
        <f t="shared" si="20"/>
        <v>-25</v>
      </c>
      <c r="H54" s="17">
        <f t="shared" si="20"/>
        <v>-14.37</v>
      </c>
      <c r="I54" s="17">
        <f t="shared" si="20"/>
        <v>-10.220000000000001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0.54357142857142959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-11.11</v>
      </c>
      <c r="G55" s="17">
        <f t="shared" si="20"/>
        <v>0</v>
      </c>
      <c r="H55" s="17">
        <f t="shared" si="20"/>
        <v>8.56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1.0735714285714286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-11.11</v>
      </c>
      <c r="G57" s="17">
        <f t="shared" si="20"/>
        <v>0</v>
      </c>
      <c r="H57" s="17">
        <f t="shared" si="20"/>
        <v>7.04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38.31</v>
      </c>
      <c r="P57" s="16">
        <f t="shared" si="19"/>
        <v>9.74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48.92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2.4</v>
      </c>
      <c r="P60" s="19">
        <f t="shared" ref="P60:P67" si="22">AVERAGE(B60:O60)</f>
        <v>5.7742857142857149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50.33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2.2200000000000002</v>
      </c>
      <c r="P61" s="20">
        <f t="shared" si="22"/>
        <v>6.3621428571428567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36.97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-1.0171428571428569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30.43</v>
      </c>
      <c r="I63" s="17">
        <f t="shared" si="23"/>
        <v>-0.5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-11.854999999999999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-30.16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4.8499999999999996</v>
      </c>
      <c r="P64" s="16">
        <f t="shared" si="22"/>
        <v>0.38142857142857128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-23.33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7.3235714285714284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4" fitToHeight="3" orientation="portrait" r:id="rId1"/>
  <headerFooter>
    <oddHeader>&amp;LČ.j.: MSMT-21301/2025-1</oddHeader>
  </headerFooter>
  <ignoredErrors>
    <ignoredError sqref="B37:O37 B38:O38 B46:O46 B47:O47 B39:O39 B48:O48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B0F0-97A4-45C1-A018-1B32F4B5246C}">
  <sheetPr>
    <tabColor theme="8" tint="0.59999389629810485"/>
    <pageSetUpPr fitToPage="1"/>
  </sheetPr>
  <dimension ref="A1:P67"/>
  <sheetViews>
    <sheetView topLeftCell="M1" zoomScale="80" zoomScaleNormal="80" workbookViewId="0">
      <selection activeCell="S4" sqref="S4"/>
    </sheetView>
  </sheetViews>
  <sheetFormatPr defaultRowHeight="15" x14ac:dyDescent="0.25"/>
  <cols>
    <col min="1" max="1" width="14.42578125" customWidth="1"/>
    <col min="2" max="2" width="7.7109375" customWidth="1"/>
    <col min="3" max="3" width="9.28515625" customWidth="1"/>
    <col min="4" max="6" width="7.7109375" customWidth="1"/>
    <col min="7" max="7" width="8.140625" bestFit="1" customWidth="1"/>
    <col min="8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10.14062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31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2509.4634146341464</v>
      </c>
      <c r="G6" s="53">
        <v>3580.864864864865</v>
      </c>
      <c r="H6" s="53">
        <v>7174.5471839040219</v>
      </c>
      <c r="I6" s="53">
        <v>4585.5999999999995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6626.4302298099519</v>
      </c>
      <c r="P6" s="54">
        <f t="shared" ref="P6:P13" si="0">SUMIF(B6:O6,"&gt;0")/COUNTIF(B6:O6,"&gt;0")</f>
        <v>5843.9805037096003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2028</v>
      </c>
      <c r="G7" s="56">
        <v>3136.864864864865</v>
      </c>
      <c r="H7" s="56">
        <v>6422.6190476190477</v>
      </c>
      <c r="I7" s="56">
        <v>3988.24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5506.9930069930069</v>
      </c>
      <c r="P7" s="57">
        <f t="shared" si="0"/>
        <v>5179.3372034628792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481.46341463414632</v>
      </c>
      <c r="G8" s="56">
        <v>444</v>
      </c>
      <c r="H8" s="56">
        <v>751.92813628497402</v>
      </c>
      <c r="I8" s="56">
        <v>597.36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1119.4372228169445</v>
      </c>
      <c r="P8" s="57">
        <f t="shared" si="0"/>
        <v>664.64330024672211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90</v>
      </c>
      <c r="G9" s="35">
        <v>80</v>
      </c>
      <c r="H9" s="35">
        <v>12</v>
      </c>
      <c r="I9" s="35">
        <v>90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63.46153846153846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300</v>
      </c>
      <c r="G10" s="38">
        <v>185</v>
      </c>
      <c r="H10" s="38">
        <v>96.768000000000001</v>
      </c>
      <c r="I10" s="38">
        <v>150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114.4</v>
      </c>
      <c r="P10" s="60">
        <f t="shared" si="0"/>
        <v>135.93557142857145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820</v>
      </c>
      <c r="G12" s="38">
        <v>850</v>
      </c>
      <c r="H12" s="38">
        <v>499.83499999999998</v>
      </c>
      <c r="I12" s="38">
        <v>650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392.34</v>
      </c>
      <c r="P12" s="60">
        <f t="shared" si="0"/>
        <v>863.01249999999993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42">
        <v>2459.9512195121952</v>
      </c>
      <c r="G15" s="43">
        <v>3509.2605405405402</v>
      </c>
      <c r="H15" s="53">
        <v>7084.9523779063811</v>
      </c>
      <c r="I15" s="53">
        <v>4495.6862745098042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5989.0302066772656</v>
      </c>
      <c r="P15" s="54">
        <f t="shared" ref="P15:P22" si="1">SUMIF(B15:O15,"&gt;0")/COUNTIF(B15:O15,"&gt;0")</f>
        <v>5706.5838183315564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35">
        <v>1988</v>
      </c>
      <c r="G16" s="36">
        <v>3074.1405405405403</v>
      </c>
      <c r="H16" s="56">
        <v>6333.0242416214069</v>
      </c>
      <c r="I16" s="56">
        <v>3910.0392156862745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4912.5596184419719</v>
      </c>
      <c r="P16" s="57">
        <f t="shared" si="1"/>
        <v>5058.5513804982229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35">
        <v>471.95121951219511</v>
      </c>
      <c r="G17" s="36">
        <v>435.12</v>
      </c>
      <c r="H17" s="56">
        <v>751.92813628497402</v>
      </c>
      <c r="I17" s="56">
        <v>585.64705882352939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648.03243783333255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80</v>
      </c>
      <c r="G18" s="36">
        <v>60</v>
      </c>
      <c r="H18" s="35">
        <v>11</v>
      </c>
      <c r="I18" s="35">
        <v>80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58.46153846153846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300</v>
      </c>
      <c r="G19" s="39">
        <v>185</v>
      </c>
      <c r="H19" s="38">
        <v>98.137</v>
      </c>
      <c r="I19" s="38">
        <v>153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125.8</v>
      </c>
      <c r="P19" s="60">
        <f t="shared" si="1"/>
        <v>137.57264285714285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820</v>
      </c>
      <c r="G21" s="39">
        <v>850</v>
      </c>
      <c r="H21" s="38">
        <v>499.83499999999998</v>
      </c>
      <c r="I21" s="38">
        <v>663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1059.7024999999999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2013.6666666666667</v>
      </c>
      <c r="G24" s="53">
        <f t="shared" si="2"/>
        <v>3532.9831478537358</v>
      </c>
      <c r="H24" s="53">
        <f t="shared" si="2"/>
        <v>8088.7909135133004</v>
      </c>
      <c r="I24" s="53">
        <f t="shared" si="2"/>
        <v>4720.5007541478135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6648.0218181818182</v>
      </c>
      <c r="O24" s="53">
        <f t="shared" si="2"/>
        <v>6377.2655007949124</v>
      </c>
      <c r="P24" s="54">
        <f t="shared" ref="P24:P31" si="3">SUMIF(B24:O24,"&gt;0")/COUNTIF(B24:O24,"&gt;0")</f>
        <v>5980.1847190881017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1563</v>
      </c>
      <c r="G25" s="64">
        <f t="shared" si="4"/>
        <v>3228.3243243243242</v>
      </c>
      <c r="H25" s="64">
        <f t="shared" si="4"/>
        <v>7299.1698817672686</v>
      </c>
      <c r="I25" s="64">
        <f t="shared" si="4"/>
        <v>4105.5686274509808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6237</v>
      </c>
      <c r="O25" s="64">
        <f t="shared" si="4"/>
        <v>5265.5007949125593</v>
      </c>
      <c r="P25" s="57">
        <f t="shared" si="3"/>
        <v>5337.1223660152637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450.66666666666669</v>
      </c>
      <c r="G26" s="64">
        <f t="shared" si="5"/>
        <v>304.65882352941179</v>
      </c>
      <c r="H26" s="64">
        <f t="shared" si="5"/>
        <v>789.6210317460318</v>
      </c>
      <c r="I26" s="64">
        <f t="shared" si="5"/>
        <v>614.9321266968326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643.06235307283737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55</v>
      </c>
      <c r="G27" s="65">
        <v>42</v>
      </c>
      <c r="H27" s="65">
        <v>11</v>
      </c>
      <c r="I27" s="65">
        <v>79.5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50.346153846153847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400</v>
      </c>
      <c r="G28" s="67">
        <v>185</v>
      </c>
      <c r="H28" s="66">
        <v>89.401947148817797</v>
      </c>
      <c r="I28" s="67">
        <v>153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125.8</v>
      </c>
      <c r="P28" s="60">
        <f t="shared" si="3"/>
        <v>143.83371051062983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900</v>
      </c>
      <c r="G30" s="67">
        <v>1275</v>
      </c>
      <c r="H30" s="66">
        <v>499.83471074380162</v>
      </c>
      <c r="I30" s="67">
        <v>663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1158.9881936245572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-50</v>
      </c>
      <c r="G33" s="10">
        <f t="shared" si="6"/>
        <v>-72</v>
      </c>
      <c r="H33" s="10">
        <f t="shared" si="6"/>
        <v>-90</v>
      </c>
      <c r="I33" s="10">
        <f t="shared" si="6"/>
        <v>-90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-64</v>
      </c>
      <c r="O33" s="11">
        <f t="shared" si="6"/>
        <v>-637</v>
      </c>
      <c r="P33" s="27">
        <f>AVERAGE(B33:O33)</f>
        <v>-137.5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-40</v>
      </c>
      <c r="G34" s="12">
        <f t="shared" si="6"/>
        <v>-63</v>
      </c>
      <c r="H34" s="12">
        <f t="shared" si="6"/>
        <v>-90</v>
      </c>
      <c r="I34" s="12">
        <f t="shared" si="6"/>
        <v>-78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-60</v>
      </c>
      <c r="O34" s="13">
        <f t="shared" si="6"/>
        <v>-594</v>
      </c>
      <c r="P34" s="28">
        <f t="shared" ref="P34:P40" si="7">AVERAGE(B34:O34)</f>
        <v>-120.71428571428571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6"/>
        <v>-28</v>
      </c>
      <c r="E35" s="12">
        <f t="shared" si="6"/>
        <v>-10</v>
      </c>
      <c r="F35" s="12">
        <f t="shared" si="6"/>
        <v>-10</v>
      </c>
      <c r="G35" s="12">
        <f t="shared" si="6"/>
        <v>-9</v>
      </c>
      <c r="H35" s="12">
        <f t="shared" si="6"/>
        <v>0</v>
      </c>
      <c r="I35" s="12">
        <f t="shared" si="6"/>
        <v>-12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-43</v>
      </c>
      <c r="P35" s="28">
        <f t="shared" si="7"/>
        <v>-18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-10</v>
      </c>
      <c r="G36" s="14">
        <f t="shared" si="6"/>
        <v>-20</v>
      </c>
      <c r="H36" s="14">
        <f t="shared" si="6"/>
        <v>-1</v>
      </c>
      <c r="I36" s="14">
        <f t="shared" si="6"/>
        <v>-10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-4.6428571428571432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1.37</v>
      </c>
      <c r="I37" s="17">
        <f t="shared" si="8"/>
        <v>3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11.4</v>
      </c>
      <c r="P37" s="16">
        <f t="shared" si="7"/>
        <v>1.6371428571428572</v>
      </c>
    </row>
    <row r="38" spans="1:16" x14ac:dyDescent="0.25">
      <c r="A38" s="55" t="s">
        <v>25</v>
      </c>
      <c r="B38" s="14">
        <f>ROUND(B20-B11,0)</f>
        <v>-1024</v>
      </c>
      <c r="C38" s="14">
        <f t="shared" ref="C38:O38" si="9">ROUND(C20-C11,0)</f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>ROUND(B21-B12,2)</f>
        <v>0</v>
      </c>
      <c r="C39" s="40" t="s">
        <v>19</v>
      </c>
      <c r="D39" s="17">
        <f t="shared" ref="D39:O39" si="10">ROUND(D21-D12,2)</f>
        <v>0</v>
      </c>
      <c r="E39" s="17">
        <f t="shared" si="10"/>
        <v>0</v>
      </c>
      <c r="F39" s="17">
        <f t="shared" si="10"/>
        <v>0</v>
      </c>
      <c r="G39" s="17">
        <f t="shared" si="10"/>
        <v>0</v>
      </c>
      <c r="H39" s="17">
        <f t="shared" si="10"/>
        <v>0</v>
      </c>
      <c r="I39" s="17">
        <f t="shared" si="10"/>
        <v>13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15.66</v>
      </c>
      <c r="P39" s="16">
        <f t="shared" si="7"/>
        <v>211.82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-446</v>
      </c>
      <c r="G42" s="10">
        <f t="shared" si="12"/>
        <v>24</v>
      </c>
      <c r="H42" s="10">
        <f t="shared" si="12"/>
        <v>1004</v>
      </c>
      <c r="I42" s="10">
        <f t="shared" si="12"/>
        <v>225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317</v>
      </c>
      <c r="O42" s="11">
        <f t="shared" si="12"/>
        <v>388</v>
      </c>
      <c r="P42" s="27">
        <f>AVERAGE(B42:O42)</f>
        <v>273.71428571428572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-425</v>
      </c>
      <c r="G43" s="12">
        <f t="shared" si="12"/>
        <v>154</v>
      </c>
      <c r="H43" s="12">
        <f t="shared" si="12"/>
        <v>966</v>
      </c>
      <c r="I43" s="12">
        <f t="shared" si="12"/>
        <v>196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297</v>
      </c>
      <c r="O43" s="13">
        <f t="shared" si="12"/>
        <v>353</v>
      </c>
      <c r="P43" s="28">
        <f t="shared" ref="P43:P49" si="13">AVERAGE(B43:O43)</f>
        <v>278.5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-21</v>
      </c>
      <c r="G44" s="12">
        <f t="shared" si="12"/>
        <v>-130</v>
      </c>
      <c r="H44" s="12">
        <f t="shared" si="12"/>
        <v>38</v>
      </c>
      <c r="I44" s="12">
        <f t="shared" si="12"/>
        <v>29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-4.9285714285714288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-25</v>
      </c>
      <c r="G45" s="14">
        <f t="shared" si="12"/>
        <v>-18</v>
      </c>
      <c r="H45" s="14">
        <f t="shared" si="12"/>
        <v>0</v>
      </c>
      <c r="I45" s="14">
        <f t="shared" si="12"/>
        <v>-1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-7.5714285714285712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100</v>
      </c>
      <c r="G46" s="17">
        <f t="shared" si="14"/>
        <v>0</v>
      </c>
      <c r="H46" s="17">
        <f t="shared" si="14"/>
        <v>-8.74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6.2607142857142861</v>
      </c>
    </row>
    <row r="47" spans="1:16" x14ac:dyDescent="0.25">
      <c r="A47" s="55" t="s">
        <v>25</v>
      </c>
      <c r="B47" s="14">
        <f>ROUND(B29-B20,0)</f>
        <v>2509</v>
      </c>
      <c r="C47" s="14">
        <f t="shared" ref="C47:O47" si="15">ROUND(C29-C20,0)</f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>ROUND(B30-B21,2)</f>
        <v>0</v>
      </c>
      <c r="C48" s="17">
        <f t="shared" ref="C48:O48" si="16">ROUND(C30-C21,2)</f>
        <v>445</v>
      </c>
      <c r="D48" s="17">
        <f t="shared" si="16"/>
        <v>0</v>
      </c>
      <c r="E48" s="17">
        <f t="shared" si="16"/>
        <v>90</v>
      </c>
      <c r="F48" s="17">
        <f t="shared" si="16"/>
        <v>80</v>
      </c>
      <c r="G48" s="17">
        <f t="shared" si="16"/>
        <v>425</v>
      </c>
      <c r="H48" s="17">
        <f t="shared" si="16"/>
        <v>0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99.285714285714292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-1.97</v>
      </c>
      <c r="G51" s="23">
        <f t="shared" si="18"/>
        <v>-2</v>
      </c>
      <c r="H51" s="23">
        <f t="shared" si="18"/>
        <v>-1.25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-9.6199999999999992</v>
      </c>
      <c r="P51" s="19">
        <f t="shared" ref="P51:P58" si="19">AVERAGE(B51:O51)</f>
        <v>-2.3635714285714284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-1.97</v>
      </c>
      <c r="G52" s="17">
        <f t="shared" si="20"/>
        <v>-2</v>
      </c>
      <c r="H52" s="17">
        <f t="shared" si="20"/>
        <v>-1.39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-2.3628571428571425</v>
      </c>
    </row>
    <row r="53" spans="1:16" x14ac:dyDescent="0.25">
      <c r="A53" s="55" t="s">
        <v>18</v>
      </c>
      <c r="B53" s="17">
        <f t="shared" si="20"/>
        <v>-2</v>
      </c>
      <c r="C53" s="37" t="s">
        <v>19</v>
      </c>
      <c r="D53" s="17">
        <f t="shared" si="20"/>
        <v>-2</v>
      </c>
      <c r="E53" s="17">
        <f t="shared" si="20"/>
        <v>-2</v>
      </c>
      <c r="F53" s="17">
        <f t="shared" si="20"/>
        <v>-1.98</v>
      </c>
      <c r="G53" s="17">
        <f t="shared" si="20"/>
        <v>-2</v>
      </c>
      <c r="H53" s="17">
        <f t="shared" si="20"/>
        <v>0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-3.84</v>
      </c>
      <c r="P53" s="20">
        <f t="shared" si="19"/>
        <v>-5.3407692307692312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-11.11</v>
      </c>
      <c r="G54" s="17">
        <f t="shared" si="20"/>
        <v>-25</v>
      </c>
      <c r="H54" s="17">
        <f t="shared" si="20"/>
        <v>-8.33</v>
      </c>
      <c r="I54" s="17">
        <f t="shared" si="20"/>
        <v>-11.11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0.11785714285714428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0</v>
      </c>
      <c r="G55" s="17">
        <f t="shared" si="20"/>
        <v>0</v>
      </c>
      <c r="H55" s="17">
        <f t="shared" si="20"/>
        <v>1.41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1.3564285714285715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0</v>
      </c>
      <c r="G57" s="17">
        <f t="shared" si="20"/>
        <v>0</v>
      </c>
      <c r="H57" s="17">
        <f t="shared" si="20"/>
        <v>0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3.99</v>
      </c>
      <c r="P57" s="16">
        <f t="shared" si="19"/>
        <v>7.4130769230769227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14.17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6.48</v>
      </c>
      <c r="P60" s="19">
        <f t="shared" ref="P60:P67" si="22">AVERAGE(B60:O60)</f>
        <v>3.5835714285714286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15.26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4.2114285714285717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5.01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-3.3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0</v>
      </c>
      <c r="I63" s="17">
        <f t="shared" si="23"/>
        <v>-0.63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-14.03785714285714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-8.9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1.5535714285714286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0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8.99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4" fitToHeight="3" orientation="portrait" r:id="rId1"/>
  <headerFooter>
    <oddHeader>&amp;LČ.j.: MSMT-21301/2025-1</oddHeader>
  </headerFooter>
  <ignoredErrors>
    <ignoredError sqref="B48:O48 B46:O46 B39:O39 B37:O37 B47:O47 B38:O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P3"/>
  <sheetViews>
    <sheetView view="pageLayout" topLeftCell="D11" zoomScaleNormal="100" workbookViewId="0">
      <selection activeCell="B2" sqref="B2:O2"/>
    </sheetView>
  </sheetViews>
  <sheetFormatPr defaultRowHeight="15" x14ac:dyDescent="0.25"/>
  <sheetData>
    <row r="1" spans="1:16" ht="18.75" x14ac:dyDescent="0.3">
      <c r="B1" s="75" t="s">
        <v>44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28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&amp;LČ.j.: MSMT-5485/2023-1&amp;RPříloha č. 16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4DB5-7EE8-4115-B8BD-36D48260E85A}">
  <sheetPr>
    <tabColor theme="8" tint="0.59999389629810485"/>
    <pageSetUpPr fitToPage="1"/>
  </sheetPr>
  <dimension ref="A1:P67"/>
  <sheetViews>
    <sheetView topLeftCell="I1" zoomScale="80" zoomScaleNormal="80" workbookViewId="0">
      <selection activeCell="Q4" sqref="Q4"/>
    </sheetView>
  </sheetViews>
  <sheetFormatPr defaultRowHeight="15" x14ac:dyDescent="0.25"/>
  <cols>
    <col min="1" max="1" width="14.42578125" customWidth="1"/>
    <col min="2" max="2" width="7.7109375" customWidth="1"/>
    <col min="3" max="3" width="9.140625" customWidth="1"/>
    <col min="4" max="6" width="7.7109375" customWidth="1"/>
    <col min="7" max="7" width="8.140625" bestFit="1" customWidth="1"/>
    <col min="8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9.14062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35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2509.4634146341464</v>
      </c>
      <c r="G6" s="53">
        <v>3580.864864864865</v>
      </c>
      <c r="H6" s="53">
        <v>7174.5471839040219</v>
      </c>
      <c r="I6" s="53">
        <v>3057.0666666666666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6626.4302298099519</v>
      </c>
      <c r="P6" s="54">
        <f t="shared" ref="P6:P13" si="0">SUMIF(B6:O6,"&gt;0")/COUNTIF(B6:O6,"&gt;0")</f>
        <v>5734.7995513286487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2028</v>
      </c>
      <c r="G7" s="56">
        <v>3136.864864864865</v>
      </c>
      <c r="H7" s="56">
        <v>6422.6190476190477</v>
      </c>
      <c r="I7" s="56">
        <v>2658.8266666666668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5506.9930069930069</v>
      </c>
      <c r="P7" s="57">
        <f t="shared" si="0"/>
        <v>5084.3791082247844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481.46341463414632</v>
      </c>
      <c r="G8" s="56">
        <v>444</v>
      </c>
      <c r="H8" s="56">
        <v>751.92813628497402</v>
      </c>
      <c r="I8" s="56">
        <v>398.24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1119.4372228169445</v>
      </c>
      <c r="P8" s="57">
        <f t="shared" si="0"/>
        <v>650.42044310386507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90</v>
      </c>
      <c r="G9" s="35">
        <v>80</v>
      </c>
      <c r="H9" s="35">
        <v>12</v>
      </c>
      <c r="I9" s="35">
        <v>60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61.153846153846153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300</v>
      </c>
      <c r="G10" s="38">
        <v>185</v>
      </c>
      <c r="H10" s="38">
        <v>96.768000000000001</v>
      </c>
      <c r="I10" s="38">
        <v>225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114.4</v>
      </c>
      <c r="P10" s="60">
        <f t="shared" si="0"/>
        <v>141.29271428571431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820</v>
      </c>
      <c r="G12" s="38">
        <v>850</v>
      </c>
      <c r="H12" s="38">
        <v>499.83499999999998</v>
      </c>
      <c r="I12" s="38">
        <v>975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392.34</v>
      </c>
      <c r="P12" s="60">
        <f t="shared" si="0"/>
        <v>886.22678571428571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42">
        <v>2459.9512195121952</v>
      </c>
      <c r="G15" s="43">
        <v>3509.2605405405402</v>
      </c>
      <c r="H15" s="53">
        <v>7084.9523779063811</v>
      </c>
      <c r="I15" s="53">
        <v>2997.124183006536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5989.0302066772656</v>
      </c>
      <c r="P15" s="54">
        <f t="shared" ref="P15:P22" si="1">SUMIF(B15:O15,"&gt;0")/COUNTIF(B15:O15,"&gt;0")</f>
        <v>5599.5436689384651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35">
        <v>1988</v>
      </c>
      <c r="G16" s="36">
        <v>3074.1405405405403</v>
      </c>
      <c r="H16" s="56">
        <v>6333.0242416214069</v>
      </c>
      <c r="I16" s="56">
        <v>2606.6928104575163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4912.5596184419719</v>
      </c>
      <c r="P16" s="57">
        <f t="shared" si="1"/>
        <v>4965.4552086961694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35">
        <v>471.95121951219511</v>
      </c>
      <c r="G17" s="36">
        <v>435.12</v>
      </c>
      <c r="H17" s="56">
        <v>751.92813628497402</v>
      </c>
      <c r="I17" s="56">
        <v>390.43137254901961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634.08846024229604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80</v>
      </c>
      <c r="G18" s="36">
        <v>60</v>
      </c>
      <c r="H18" s="35">
        <v>11</v>
      </c>
      <c r="I18" s="35">
        <v>54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56.46153846153846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300</v>
      </c>
      <c r="G19" s="39">
        <v>185</v>
      </c>
      <c r="H19" s="38">
        <v>98.137</v>
      </c>
      <c r="I19" s="38">
        <v>229.5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125.8</v>
      </c>
      <c r="P19" s="60">
        <f t="shared" si="1"/>
        <v>143.03692857142855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820</v>
      </c>
      <c r="G21" s="39">
        <v>850</v>
      </c>
      <c r="H21" s="38">
        <v>499.83499999999998</v>
      </c>
      <c r="I21" s="38">
        <v>994.5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1083.3810714285714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2013.6666666666667</v>
      </c>
      <c r="G24" s="53">
        <f t="shared" si="2"/>
        <v>3532.9831478537358</v>
      </c>
      <c r="H24" s="53">
        <f t="shared" si="2"/>
        <v>8088.7909135133004</v>
      </c>
      <c r="I24" s="53">
        <f t="shared" si="2"/>
        <v>3147.0005027652087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6648.0218181818182</v>
      </c>
      <c r="O24" s="53">
        <f t="shared" si="2"/>
        <v>6377.2655007949124</v>
      </c>
      <c r="P24" s="54">
        <f t="shared" ref="P24:P31" si="3">SUMIF(B24:O24,"&gt;0")/COUNTIF(B24:O24,"&gt;0")</f>
        <v>5867.7918439893447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1563</v>
      </c>
      <c r="G25" s="64">
        <f t="shared" si="4"/>
        <v>3228.3243243243242</v>
      </c>
      <c r="H25" s="64">
        <f t="shared" si="4"/>
        <v>7299.1698817672686</v>
      </c>
      <c r="I25" s="64">
        <f t="shared" si="4"/>
        <v>2737.045751633987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6237</v>
      </c>
      <c r="O25" s="64">
        <f t="shared" si="4"/>
        <v>5265.5007949125593</v>
      </c>
      <c r="P25" s="57">
        <f t="shared" si="3"/>
        <v>5239.3707320283356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450.66666666666669</v>
      </c>
      <c r="G26" s="64">
        <f t="shared" si="5"/>
        <v>304.65882352941179</v>
      </c>
      <c r="H26" s="64">
        <f t="shared" si="5"/>
        <v>789.6210317460318</v>
      </c>
      <c r="I26" s="64">
        <f t="shared" si="5"/>
        <v>409.95475113122171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628.42111196100802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55</v>
      </c>
      <c r="G27" s="65">
        <v>42</v>
      </c>
      <c r="H27" s="65">
        <v>11</v>
      </c>
      <c r="I27" s="65">
        <v>54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48.384615384615387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400</v>
      </c>
      <c r="G28" s="67">
        <v>185</v>
      </c>
      <c r="H28" s="38">
        <v>89.401947148817797</v>
      </c>
      <c r="I28" s="67">
        <v>229.5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125.8</v>
      </c>
      <c r="P28" s="60">
        <f t="shared" si="3"/>
        <v>149.29799622491555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900</v>
      </c>
      <c r="G30" s="67">
        <v>1275</v>
      </c>
      <c r="H30" s="66">
        <v>499.83471074380162</v>
      </c>
      <c r="I30" s="67">
        <v>994.5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1182.6667650531288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-50</v>
      </c>
      <c r="G33" s="10">
        <f t="shared" si="6"/>
        <v>-72</v>
      </c>
      <c r="H33" s="10">
        <f t="shared" si="6"/>
        <v>-90</v>
      </c>
      <c r="I33" s="10">
        <f t="shared" si="6"/>
        <v>-60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-64</v>
      </c>
      <c r="O33" s="11">
        <f t="shared" si="6"/>
        <v>-637</v>
      </c>
      <c r="P33" s="27">
        <f>AVERAGE(B33:O33)</f>
        <v>-135.35714285714286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-40</v>
      </c>
      <c r="G34" s="12">
        <f t="shared" si="6"/>
        <v>-63</v>
      </c>
      <c r="H34" s="12">
        <f t="shared" si="6"/>
        <v>-90</v>
      </c>
      <c r="I34" s="12">
        <f t="shared" si="6"/>
        <v>-52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-60</v>
      </c>
      <c r="O34" s="13">
        <f t="shared" si="6"/>
        <v>-594</v>
      </c>
      <c r="P34" s="28">
        <f t="shared" ref="P34:P40" si="7">AVERAGE(B34:O34)</f>
        <v>-118.85714285714286</v>
      </c>
    </row>
    <row r="35" spans="1:16" x14ac:dyDescent="0.25">
      <c r="A35" s="55" t="s">
        <v>18</v>
      </c>
      <c r="B35" s="12">
        <f>ROUND(B17-B8,0)</f>
        <v>-31</v>
      </c>
      <c r="C35" s="72" t="s">
        <v>19</v>
      </c>
      <c r="D35" s="12">
        <f t="shared" si="6"/>
        <v>-28</v>
      </c>
      <c r="E35" s="12">
        <f t="shared" si="6"/>
        <v>-10</v>
      </c>
      <c r="F35" s="12">
        <f t="shared" si="6"/>
        <v>-10</v>
      </c>
      <c r="G35" s="12">
        <f t="shared" si="6"/>
        <v>-9</v>
      </c>
      <c r="H35" s="12">
        <f t="shared" si="6"/>
        <v>0</v>
      </c>
      <c r="I35" s="12">
        <f t="shared" si="6"/>
        <v>-8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-43</v>
      </c>
      <c r="P35" s="28">
        <f t="shared" si="7"/>
        <v>-17.692307692307693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-10</v>
      </c>
      <c r="G36" s="14">
        <f t="shared" si="6"/>
        <v>-20</v>
      </c>
      <c r="H36" s="14">
        <f t="shared" si="6"/>
        <v>-1</v>
      </c>
      <c r="I36" s="14">
        <f t="shared" si="6"/>
        <v>-6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-4.3571428571428568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1.37</v>
      </c>
      <c r="I37" s="17">
        <f t="shared" si="8"/>
        <v>4.5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11.4</v>
      </c>
      <c r="P37" s="16">
        <f t="shared" si="7"/>
        <v>1.7442857142857144</v>
      </c>
    </row>
    <row r="38" spans="1:16" x14ac:dyDescent="0.25">
      <c r="A38" s="55" t="s">
        <v>25</v>
      </c>
      <c r="B38" s="14">
        <f>ROUND(B20-B11,0)</f>
        <v>-1024</v>
      </c>
      <c r="C38" s="14">
        <f t="shared" ref="C38:O38" si="9">ROUND(C20-C11,0)</f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 t="shared" ref="B39:O39" si="10">ROUND(B21-B12,2)</f>
        <v>0</v>
      </c>
      <c r="C39" s="40" t="s">
        <v>19</v>
      </c>
      <c r="D39" s="17">
        <f t="shared" si="10"/>
        <v>0</v>
      </c>
      <c r="E39" s="17">
        <f t="shared" si="10"/>
        <v>0</v>
      </c>
      <c r="F39" s="17">
        <f t="shared" si="10"/>
        <v>0</v>
      </c>
      <c r="G39" s="17">
        <f t="shared" si="10"/>
        <v>0</v>
      </c>
      <c r="H39" s="17">
        <f t="shared" si="10"/>
        <v>0</v>
      </c>
      <c r="I39" s="17">
        <f t="shared" si="10"/>
        <v>19.5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15.66</v>
      </c>
      <c r="P39" s="16">
        <f t="shared" si="7"/>
        <v>212.32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-446</v>
      </c>
      <c r="G42" s="10">
        <f t="shared" si="12"/>
        <v>24</v>
      </c>
      <c r="H42" s="10">
        <f t="shared" si="12"/>
        <v>1004</v>
      </c>
      <c r="I42" s="10">
        <f t="shared" si="12"/>
        <v>150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317</v>
      </c>
      <c r="O42" s="11">
        <f t="shared" si="12"/>
        <v>388</v>
      </c>
      <c r="P42" s="27">
        <f>AVERAGE(B42:O42)</f>
        <v>268.35714285714283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-425</v>
      </c>
      <c r="G43" s="12">
        <f t="shared" si="12"/>
        <v>154</v>
      </c>
      <c r="H43" s="12">
        <f t="shared" si="12"/>
        <v>966</v>
      </c>
      <c r="I43" s="12">
        <f t="shared" si="12"/>
        <v>130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297</v>
      </c>
      <c r="O43" s="13">
        <f t="shared" si="12"/>
        <v>353</v>
      </c>
      <c r="P43" s="28">
        <f t="shared" ref="P43:P49" si="13">AVERAGE(B43:O43)</f>
        <v>273.78571428571428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-21</v>
      </c>
      <c r="G44" s="12">
        <f t="shared" si="12"/>
        <v>-130</v>
      </c>
      <c r="H44" s="12">
        <f t="shared" si="12"/>
        <v>38</v>
      </c>
      <c r="I44" s="12">
        <f t="shared" si="12"/>
        <v>20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-5.5714285714285712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-25</v>
      </c>
      <c r="G45" s="14">
        <f t="shared" si="12"/>
        <v>-18</v>
      </c>
      <c r="H45" s="14">
        <f t="shared" si="12"/>
        <v>0</v>
      </c>
      <c r="I45" s="14">
        <f t="shared" si="12"/>
        <v>0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-7.5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100</v>
      </c>
      <c r="G46" s="17">
        <f t="shared" si="14"/>
        <v>0</v>
      </c>
      <c r="H46" s="17">
        <f t="shared" si="14"/>
        <v>-8.74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6.2607142857142861</v>
      </c>
    </row>
    <row r="47" spans="1:16" x14ac:dyDescent="0.25">
      <c r="A47" s="55" t="s">
        <v>25</v>
      </c>
      <c r="B47" s="14">
        <f t="shared" ref="B47:O47" si="15">ROUND(B29-B20,0)</f>
        <v>2509</v>
      </c>
      <c r="C47" s="14">
        <f t="shared" si="15"/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80</v>
      </c>
      <c r="G48" s="17">
        <f t="shared" si="16"/>
        <v>425</v>
      </c>
      <c r="H48" s="17">
        <f t="shared" si="16"/>
        <v>0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99.285714285714292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-1.97</v>
      </c>
      <c r="G51" s="23">
        <f t="shared" si="18"/>
        <v>-2</v>
      </c>
      <c r="H51" s="23">
        <f t="shared" si="18"/>
        <v>-1.25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-9.6199999999999992</v>
      </c>
      <c r="P51" s="19">
        <f t="shared" ref="P51:P58" si="19">AVERAGE(B51:O51)</f>
        <v>-2.3635714285714284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-1.97</v>
      </c>
      <c r="G52" s="17">
        <f t="shared" si="20"/>
        <v>-2</v>
      </c>
      <c r="H52" s="17">
        <f t="shared" si="20"/>
        <v>-1.39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-2.3628571428571425</v>
      </c>
    </row>
    <row r="53" spans="1:16" x14ac:dyDescent="0.25">
      <c r="A53" s="55" t="s">
        <v>18</v>
      </c>
      <c r="B53" s="17">
        <f t="shared" si="20"/>
        <v>-2</v>
      </c>
      <c r="C53" s="72" t="s">
        <v>19</v>
      </c>
      <c r="D53" s="17">
        <f t="shared" si="20"/>
        <v>-2</v>
      </c>
      <c r="E53" s="17">
        <f t="shared" si="20"/>
        <v>-2</v>
      </c>
      <c r="F53" s="17">
        <f t="shared" si="20"/>
        <v>-1.98</v>
      </c>
      <c r="G53" s="17">
        <f t="shared" si="20"/>
        <v>-2</v>
      </c>
      <c r="H53" s="17">
        <f t="shared" si="20"/>
        <v>0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-3.84</v>
      </c>
      <c r="P53" s="20">
        <f t="shared" si="19"/>
        <v>-5.3407692307692312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-11.11</v>
      </c>
      <c r="G54" s="17">
        <f t="shared" si="20"/>
        <v>-25</v>
      </c>
      <c r="H54" s="17">
        <f t="shared" si="20"/>
        <v>-8.33</v>
      </c>
      <c r="I54" s="17">
        <f t="shared" si="20"/>
        <v>-10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0.19714285714285854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0</v>
      </c>
      <c r="G55" s="17">
        <f t="shared" si="20"/>
        <v>0</v>
      </c>
      <c r="H55" s="17">
        <f t="shared" si="20"/>
        <v>1.41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1.3564285714285715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0</v>
      </c>
      <c r="G57" s="17">
        <f t="shared" si="20"/>
        <v>0</v>
      </c>
      <c r="H57" s="17">
        <f t="shared" si="20"/>
        <v>0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3.99</v>
      </c>
      <c r="P57" s="16">
        <f t="shared" si="19"/>
        <v>7.4130769230769227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14.17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6.48</v>
      </c>
      <c r="P60" s="19">
        <f t="shared" ref="P60:P67" si="22">AVERAGE(B60:O60)</f>
        <v>3.5835714285714286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15.26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4.2114285714285717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5.01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-3.3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0</v>
      </c>
      <c r="I63" s="17">
        <f t="shared" si="23"/>
        <v>0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-13.992857142857142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-8.9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1.5535714285714286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0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8.99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4" fitToHeight="3" orientation="portrait" r:id="rId1"/>
  <headerFooter>
    <oddHeader>&amp;LČ.j.: MSMT-21301/2025-1</oddHeader>
  </headerFooter>
  <ignoredErrors>
    <ignoredError sqref="B46:O46 B48:O48 B37:O37 B39:O39 B47:O47 B38:O38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CDAB-56A6-4AEF-BECE-B9F98605F31C}">
  <sheetPr>
    <tabColor theme="8" tint="0.59999389629810485"/>
    <pageSetUpPr fitToPage="1"/>
  </sheetPr>
  <dimension ref="A1:P67"/>
  <sheetViews>
    <sheetView topLeftCell="A24" zoomScale="80" zoomScaleNormal="80" workbookViewId="0">
      <selection activeCell="A46" sqref="A46"/>
    </sheetView>
  </sheetViews>
  <sheetFormatPr defaultRowHeight="15" x14ac:dyDescent="0.25"/>
  <cols>
    <col min="1" max="1" width="14.42578125" customWidth="1"/>
    <col min="2" max="2" width="7.7109375" customWidth="1"/>
    <col min="3" max="3" width="8.5703125" customWidth="1"/>
    <col min="4" max="6" width="7.7109375" customWidth="1"/>
    <col min="7" max="7" width="8.140625" bestFit="1" customWidth="1"/>
    <col min="8" max="11" width="7.7109375" customWidth="1"/>
    <col min="12" max="12" width="8.7109375" bestFit="1" customWidth="1"/>
    <col min="13" max="13" width="7.7109375" customWidth="1"/>
    <col min="14" max="14" width="8.140625" bestFit="1" customWidth="1"/>
    <col min="15" max="15" width="7.7109375" customWidth="1"/>
    <col min="16" max="16" width="8.42578125" style="2" customWidth="1"/>
  </cols>
  <sheetData>
    <row r="1" spans="1:16" ht="18.75" x14ac:dyDescent="0.25">
      <c r="A1" s="76" t="str">
        <f>'Tabulka č. 1'!$A$1</f>
        <v>Krajské normativy MP, MPP a MPN Speciálně pedagogická centra SPC - v letech 2023- 2025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5.75" x14ac:dyDescent="0.25">
      <c r="A2" s="8"/>
      <c r="B2" s="84" t="s">
        <v>46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6.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s="51" customFormat="1" ht="81" customHeight="1" thickBot="1" x14ac:dyDescent="0.3">
      <c r="A4" s="48"/>
      <c r="B4" s="49" t="s">
        <v>0</v>
      </c>
      <c r="C4" s="49" t="s">
        <v>1</v>
      </c>
      <c r="D4" s="49" t="s">
        <v>2</v>
      </c>
      <c r="E4" s="49" t="s">
        <v>3</v>
      </c>
      <c r="F4" s="49" t="s">
        <v>4</v>
      </c>
      <c r="G4" s="49" t="s">
        <v>5</v>
      </c>
      <c r="H4" s="49" t="s">
        <v>6</v>
      </c>
      <c r="I4" s="49" t="s">
        <v>47</v>
      </c>
      <c r="J4" s="49" t="s">
        <v>7</v>
      </c>
      <c r="K4" s="49" t="s">
        <v>8</v>
      </c>
      <c r="L4" s="49" t="s">
        <v>9</v>
      </c>
      <c r="M4" s="49" t="s">
        <v>10</v>
      </c>
      <c r="N4" s="49" t="s">
        <v>11</v>
      </c>
      <c r="O4" s="49" t="s">
        <v>22</v>
      </c>
      <c r="P4" s="50" t="s">
        <v>23</v>
      </c>
    </row>
    <row r="5" spans="1:16" ht="19.5" thickBot="1" x14ac:dyDescent="0.3">
      <c r="A5" s="81">
        <f>'Tabulka č. 1'!$A$5</f>
        <v>2023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</row>
    <row r="6" spans="1:16" x14ac:dyDescent="0.25">
      <c r="A6" s="52" t="s">
        <v>16</v>
      </c>
      <c r="B6" s="42">
        <v>6834.7243481454279</v>
      </c>
      <c r="C6" s="42">
        <v>8037.8460674157304</v>
      </c>
      <c r="D6" s="53">
        <v>12180.728727272726</v>
      </c>
      <c r="E6" s="42">
        <v>4097.373333333333</v>
      </c>
      <c r="F6" s="42">
        <v>2509.4634146341464</v>
      </c>
      <c r="G6" s="53">
        <v>3580.864864864865</v>
      </c>
      <c r="H6" s="53">
        <v>7174.5471839040219</v>
      </c>
      <c r="I6" s="53">
        <v>4585.5999999999995</v>
      </c>
      <c r="J6" s="53">
        <v>5348.7428571428572</v>
      </c>
      <c r="K6" s="53">
        <v>5615.9786666666669</v>
      </c>
      <c r="L6" s="53">
        <v>4595.8507383028355</v>
      </c>
      <c r="M6" s="53">
        <v>4232.1766204418527</v>
      </c>
      <c r="N6" s="53">
        <v>6395.4</v>
      </c>
      <c r="O6" s="53">
        <v>6626.4302298099519</v>
      </c>
      <c r="P6" s="54">
        <f t="shared" ref="P6:P13" si="0">SUMIF(B6:O6,"&gt;0")/COUNTIF(B6:O6,"&gt;0")</f>
        <v>5843.9805037096003</v>
      </c>
    </row>
    <row r="7" spans="1:16" x14ac:dyDescent="0.25">
      <c r="A7" s="55" t="s">
        <v>17</v>
      </c>
      <c r="B7" s="35">
        <v>5264.7814910025709</v>
      </c>
      <c r="C7" s="35">
        <v>7619.1</v>
      </c>
      <c r="D7" s="56">
        <v>10772.072727272727</v>
      </c>
      <c r="E7" s="35">
        <v>3603.2</v>
      </c>
      <c r="F7" s="35">
        <v>2028</v>
      </c>
      <c r="G7" s="56">
        <v>3136.864864864865</v>
      </c>
      <c r="H7" s="56">
        <v>6422.6190476190477</v>
      </c>
      <c r="I7" s="56">
        <v>3988.24</v>
      </c>
      <c r="J7" s="56">
        <v>4772.181818181818</v>
      </c>
      <c r="K7" s="56">
        <v>5157.3119999999999</v>
      </c>
      <c r="L7" s="56">
        <v>4459.5243701436311</v>
      </c>
      <c r="M7" s="56">
        <v>3779.8315224026373</v>
      </c>
      <c r="N7" s="56">
        <v>6000</v>
      </c>
      <c r="O7" s="56">
        <v>5506.9930069930069</v>
      </c>
      <c r="P7" s="57">
        <f t="shared" si="0"/>
        <v>5179.3372034628792</v>
      </c>
    </row>
    <row r="8" spans="1:16" x14ac:dyDescent="0.25">
      <c r="A8" s="55" t="s">
        <v>18</v>
      </c>
      <c r="B8" s="35">
        <v>1569.9428571428571</v>
      </c>
      <c r="C8" s="37">
        <v>418.74606741573035</v>
      </c>
      <c r="D8" s="56">
        <v>1408.6559999999999</v>
      </c>
      <c r="E8" s="35">
        <v>494.17333333333335</v>
      </c>
      <c r="F8" s="35">
        <v>481.46341463414632</v>
      </c>
      <c r="G8" s="56">
        <v>444</v>
      </c>
      <c r="H8" s="56">
        <v>751.92813628497402</v>
      </c>
      <c r="I8" s="56">
        <v>597.36</v>
      </c>
      <c r="J8" s="56">
        <v>576.561038961039</v>
      </c>
      <c r="K8" s="56">
        <v>458.66666666666669</v>
      </c>
      <c r="L8" s="56">
        <v>136.32636815920398</v>
      </c>
      <c r="M8" s="56">
        <v>452.34509803921571</v>
      </c>
      <c r="N8" s="56">
        <v>395.4</v>
      </c>
      <c r="O8" s="56">
        <v>1119.4372228169445</v>
      </c>
      <c r="P8" s="57">
        <f t="shared" si="0"/>
        <v>664.64330024672211</v>
      </c>
    </row>
    <row r="9" spans="1:16" x14ac:dyDescent="0.25">
      <c r="A9" s="55" t="s">
        <v>20</v>
      </c>
      <c r="B9" s="35">
        <v>20</v>
      </c>
      <c r="C9" s="35">
        <v>30</v>
      </c>
      <c r="D9" s="35">
        <v>40</v>
      </c>
      <c r="E9" s="35">
        <v>42</v>
      </c>
      <c r="F9" s="35">
        <v>90</v>
      </c>
      <c r="G9" s="35">
        <v>80</v>
      </c>
      <c r="H9" s="35">
        <v>12</v>
      </c>
      <c r="I9" s="35">
        <v>90</v>
      </c>
      <c r="J9" s="35">
        <v>145</v>
      </c>
      <c r="K9" s="35">
        <v>42</v>
      </c>
      <c r="L9" s="35">
        <v>0</v>
      </c>
      <c r="M9" s="35">
        <v>36</v>
      </c>
      <c r="N9" s="35">
        <v>158</v>
      </c>
      <c r="O9" s="35">
        <v>40</v>
      </c>
      <c r="P9" s="58">
        <f t="shared" si="0"/>
        <v>63.46153846153846</v>
      </c>
    </row>
    <row r="10" spans="1:16" x14ac:dyDescent="0.25">
      <c r="A10" s="59" t="s">
        <v>24</v>
      </c>
      <c r="B10" s="38">
        <v>116.7</v>
      </c>
      <c r="C10" s="38">
        <v>80</v>
      </c>
      <c r="D10" s="38">
        <v>55</v>
      </c>
      <c r="E10" s="38">
        <v>165</v>
      </c>
      <c r="F10" s="38">
        <v>300</v>
      </c>
      <c r="G10" s="38">
        <v>185</v>
      </c>
      <c r="H10" s="38">
        <v>96.768000000000001</v>
      </c>
      <c r="I10" s="38">
        <v>150</v>
      </c>
      <c r="J10" s="38">
        <v>132</v>
      </c>
      <c r="K10" s="38">
        <v>125</v>
      </c>
      <c r="L10" s="38">
        <v>127.41</v>
      </c>
      <c r="M10" s="38">
        <v>163.82</v>
      </c>
      <c r="N10" s="38">
        <v>92</v>
      </c>
      <c r="O10" s="38">
        <v>114.4</v>
      </c>
      <c r="P10" s="60">
        <f t="shared" si="0"/>
        <v>135.93557142857145</v>
      </c>
    </row>
    <row r="11" spans="1:16" x14ac:dyDescent="0.25">
      <c r="A11" s="55" t="s">
        <v>25</v>
      </c>
      <c r="B11" s="35">
        <v>51200</v>
      </c>
      <c r="C11" s="35">
        <v>50794</v>
      </c>
      <c r="D11" s="35">
        <v>49372</v>
      </c>
      <c r="E11" s="35">
        <v>49544</v>
      </c>
      <c r="F11" s="35">
        <v>50700</v>
      </c>
      <c r="G11" s="35">
        <v>48360</v>
      </c>
      <c r="H11" s="35">
        <v>51792</v>
      </c>
      <c r="I11" s="35">
        <v>49853</v>
      </c>
      <c r="J11" s="35">
        <v>52494</v>
      </c>
      <c r="K11" s="35">
        <v>53722</v>
      </c>
      <c r="L11" s="35">
        <v>47349</v>
      </c>
      <c r="M11" s="35">
        <v>51601</v>
      </c>
      <c r="N11" s="35">
        <v>46000</v>
      </c>
      <c r="O11" s="35">
        <v>52500</v>
      </c>
      <c r="P11" s="61">
        <f t="shared" si="0"/>
        <v>50377.214285714283</v>
      </c>
    </row>
    <row r="12" spans="1:16" x14ac:dyDescent="0.25">
      <c r="A12" s="59" t="s">
        <v>26</v>
      </c>
      <c r="B12" s="38">
        <v>280</v>
      </c>
      <c r="C12" s="40">
        <v>890</v>
      </c>
      <c r="D12" s="38">
        <v>250</v>
      </c>
      <c r="E12" s="41">
        <v>900</v>
      </c>
      <c r="F12" s="38">
        <v>820</v>
      </c>
      <c r="G12" s="38">
        <v>850</v>
      </c>
      <c r="H12" s="38">
        <v>499.83499999999998</v>
      </c>
      <c r="I12" s="38">
        <v>650</v>
      </c>
      <c r="J12" s="38">
        <v>770</v>
      </c>
      <c r="K12" s="38">
        <v>900</v>
      </c>
      <c r="L12" s="38">
        <v>3015</v>
      </c>
      <c r="M12" s="38">
        <v>765</v>
      </c>
      <c r="N12" s="38">
        <v>1100</v>
      </c>
      <c r="O12" s="38">
        <v>392.34</v>
      </c>
      <c r="P12" s="60">
        <f t="shared" si="0"/>
        <v>863.01249999999993</v>
      </c>
    </row>
    <row r="13" spans="1:16" ht="15.75" thickBot="1" x14ac:dyDescent="0.3">
      <c r="A13" s="62" t="s">
        <v>27</v>
      </c>
      <c r="B13" s="44">
        <v>36632</v>
      </c>
      <c r="C13" s="46">
        <v>31057</v>
      </c>
      <c r="D13" s="44">
        <v>29347</v>
      </c>
      <c r="E13" s="45">
        <v>37063</v>
      </c>
      <c r="F13" s="44">
        <v>32900</v>
      </c>
      <c r="G13" s="44">
        <v>31450</v>
      </c>
      <c r="H13" s="44">
        <v>31320</v>
      </c>
      <c r="I13" s="44">
        <v>32357</v>
      </c>
      <c r="J13" s="44">
        <v>36996</v>
      </c>
      <c r="K13" s="44">
        <v>34400</v>
      </c>
      <c r="L13" s="44">
        <v>34252</v>
      </c>
      <c r="M13" s="44">
        <v>28837</v>
      </c>
      <c r="N13" s="44">
        <v>36245</v>
      </c>
      <c r="O13" s="44">
        <v>36600</v>
      </c>
      <c r="P13" s="63">
        <f t="shared" si="0"/>
        <v>33532.571428571428</v>
      </c>
    </row>
    <row r="14" spans="1:16" ht="19.5" thickBot="1" x14ac:dyDescent="0.3">
      <c r="A14" s="80">
        <f>'Tabulka č. 1'!$A$14</f>
        <v>2024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x14ac:dyDescent="0.25">
      <c r="A15" s="52" t="s">
        <v>16</v>
      </c>
      <c r="B15" s="42">
        <v>6698.0144326110913</v>
      </c>
      <c r="C15" s="42">
        <v>8037.8460674157304</v>
      </c>
      <c r="D15" s="42">
        <v>11937.207272727272</v>
      </c>
      <c r="E15" s="53">
        <v>4015.4206060606061</v>
      </c>
      <c r="F15" s="42">
        <v>2459.9512195121952</v>
      </c>
      <c r="G15" s="43">
        <v>3509.2605405405402</v>
      </c>
      <c r="H15" s="53">
        <v>7084.9523779063811</v>
      </c>
      <c r="I15" s="53">
        <v>4495.6862745098042</v>
      </c>
      <c r="J15" s="42">
        <v>5241.7558441558449</v>
      </c>
      <c r="K15" s="42">
        <v>5520.5306666666665</v>
      </c>
      <c r="L15" s="42">
        <v>4338.89041832562</v>
      </c>
      <c r="M15" s="53">
        <v>4232.1766204418527</v>
      </c>
      <c r="N15" s="53">
        <v>6331.4509090909087</v>
      </c>
      <c r="O15" s="53">
        <v>5989.0302066772656</v>
      </c>
      <c r="P15" s="54">
        <f t="shared" ref="P15:P22" si="1">SUMIF(B15:O15,"&gt;0")/COUNTIF(B15:O15,"&gt;0")</f>
        <v>5706.5838183315564</v>
      </c>
    </row>
    <row r="16" spans="1:16" x14ac:dyDescent="0.25">
      <c r="A16" s="55" t="s">
        <v>17</v>
      </c>
      <c r="B16" s="35">
        <v>5159.4858611825193</v>
      </c>
      <c r="C16" s="35">
        <v>7619.1</v>
      </c>
      <c r="D16" s="35">
        <v>10556.727272727272</v>
      </c>
      <c r="E16" s="56">
        <v>3531.1272727272726</v>
      </c>
      <c r="F16" s="35">
        <v>1988</v>
      </c>
      <c r="G16" s="36">
        <v>3074.1405405405403</v>
      </c>
      <c r="H16" s="56">
        <v>6333.0242416214069</v>
      </c>
      <c r="I16" s="56">
        <v>3910.0392156862745</v>
      </c>
      <c r="J16" s="35">
        <v>4676.727272727273</v>
      </c>
      <c r="K16" s="35">
        <v>5069.6639999999998</v>
      </c>
      <c r="L16" s="35">
        <v>4269.2925089179544</v>
      </c>
      <c r="M16" s="56">
        <v>3779.8315224026373</v>
      </c>
      <c r="N16" s="56">
        <v>5940</v>
      </c>
      <c r="O16" s="56">
        <v>4912.5596184419719</v>
      </c>
      <c r="P16" s="57">
        <f t="shared" si="1"/>
        <v>5058.5513804982229</v>
      </c>
    </row>
    <row r="17" spans="1:16" x14ac:dyDescent="0.25">
      <c r="A17" s="55" t="s">
        <v>18</v>
      </c>
      <c r="B17" s="35">
        <v>1538.5285714285715</v>
      </c>
      <c r="C17" s="71">
        <v>418.74606741573035</v>
      </c>
      <c r="D17" s="35">
        <v>1380.48</v>
      </c>
      <c r="E17" s="56">
        <v>484.29333333333335</v>
      </c>
      <c r="F17" s="35">
        <v>471.95121951219511</v>
      </c>
      <c r="G17" s="36">
        <v>435.12</v>
      </c>
      <c r="H17" s="56">
        <v>751.92813628497402</v>
      </c>
      <c r="I17" s="56">
        <v>585.64705882352939</v>
      </c>
      <c r="J17" s="35">
        <v>565.02857142857147</v>
      </c>
      <c r="K17" s="35">
        <v>450.86666666666667</v>
      </c>
      <c r="L17" s="35">
        <v>69.597909407665512</v>
      </c>
      <c r="M17" s="56">
        <v>452.34509803921571</v>
      </c>
      <c r="N17" s="56">
        <v>391.45090909090908</v>
      </c>
      <c r="O17" s="56">
        <v>1076.4705882352941</v>
      </c>
      <c r="P17" s="57">
        <f t="shared" si="1"/>
        <v>648.03243783333255</v>
      </c>
    </row>
    <row r="18" spans="1:16" x14ac:dyDescent="0.25">
      <c r="A18" s="55" t="s">
        <v>20</v>
      </c>
      <c r="B18" s="35">
        <v>20</v>
      </c>
      <c r="C18" s="71">
        <v>30</v>
      </c>
      <c r="D18" s="35">
        <v>97</v>
      </c>
      <c r="E18" s="35">
        <v>39</v>
      </c>
      <c r="F18" s="35">
        <v>80</v>
      </c>
      <c r="G18" s="36">
        <v>60</v>
      </c>
      <c r="H18" s="35">
        <v>11</v>
      </c>
      <c r="I18" s="35">
        <v>80</v>
      </c>
      <c r="J18" s="35">
        <v>80</v>
      </c>
      <c r="K18" s="35">
        <v>42</v>
      </c>
      <c r="L18" s="35">
        <v>0</v>
      </c>
      <c r="M18" s="35">
        <v>33</v>
      </c>
      <c r="N18" s="35">
        <v>158</v>
      </c>
      <c r="O18" s="35">
        <v>30</v>
      </c>
      <c r="P18" s="58">
        <f t="shared" si="1"/>
        <v>58.46153846153846</v>
      </c>
    </row>
    <row r="19" spans="1:16" x14ac:dyDescent="0.25">
      <c r="A19" s="59" t="s">
        <v>24</v>
      </c>
      <c r="B19" s="38">
        <v>116.7</v>
      </c>
      <c r="C19" s="41">
        <v>80</v>
      </c>
      <c r="D19" s="38">
        <v>55</v>
      </c>
      <c r="E19" s="38">
        <v>165</v>
      </c>
      <c r="F19" s="38">
        <v>300</v>
      </c>
      <c r="G19" s="39">
        <v>185</v>
      </c>
      <c r="H19" s="38">
        <v>98.137</v>
      </c>
      <c r="I19" s="38">
        <v>153</v>
      </c>
      <c r="J19" s="38">
        <v>132</v>
      </c>
      <c r="K19" s="38">
        <v>125</v>
      </c>
      <c r="L19" s="38">
        <v>134.56</v>
      </c>
      <c r="M19" s="38">
        <v>163.82</v>
      </c>
      <c r="N19" s="38">
        <v>92</v>
      </c>
      <c r="O19" s="38">
        <v>125.8</v>
      </c>
      <c r="P19" s="60">
        <f t="shared" si="1"/>
        <v>137.57264285714285</v>
      </c>
    </row>
    <row r="20" spans="1:16" x14ac:dyDescent="0.25">
      <c r="A20" s="55" t="s">
        <v>25</v>
      </c>
      <c r="B20" s="35">
        <v>50176</v>
      </c>
      <c r="C20" s="71">
        <v>50794</v>
      </c>
      <c r="D20" s="35">
        <v>48385</v>
      </c>
      <c r="E20" s="35">
        <v>48553</v>
      </c>
      <c r="F20" s="35">
        <v>49700</v>
      </c>
      <c r="G20" s="36">
        <v>47393</v>
      </c>
      <c r="H20" s="35">
        <v>51792</v>
      </c>
      <c r="I20" s="35">
        <v>49853</v>
      </c>
      <c r="J20" s="35">
        <v>51444</v>
      </c>
      <c r="K20" s="35">
        <v>52809</v>
      </c>
      <c r="L20" s="35">
        <v>47873</v>
      </c>
      <c r="M20" s="35">
        <v>51601</v>
      </c>
      <c r="N20" s="35">
        <v>45540</v>
      </c>
      <c r="O20" s="35">
        <v>51500</v>
      </c>
      <c r="P20" s="61">
        <f t="shared" si="1"/>
        <v>49815.214285714283</v>
      </c>
    </row>
    <row r="21" spans="1:16" x14ac:dyDescent="0.25">
      <c r="A21" s="59" t="s">
        <v>26</v>
      </c>
      <c r="B21" s="38">
        <v>280</v>
      </c>
      <c r="C21" s="41">
        <v>890</v>
      </c>
      <c r="D21" s="38">
        <v>250</v>
      </c>
      <c r="E21" s="38">
        <v>900</v>
      </c>
      <c r="F21" s="38">
        <v>820</v>
      </c>
      <c r="G21" s="39">
        <v>850</v>
      </c>
      <c r="H21" s="38">
        <v>499.83499999999998</v>
      </c>
      <c r="I21" s="38">
        <v>663</v>
      </c>
      <c r="J21" s="38">
        <v>770</v>
      </c>
      <c r="K21" s="38">
        <v>900</v>
      </c>
      <c r="L21" s="38">
        <v>5740</v>
      </c>
      <c r="M21" s="38">
        <v>765</v>
      </c>
      <c r="N21" s="38">
        <v>1100</v>
      </c>
      <c r="O21" s="38">
        <v>408</v>
      </c>
      <c r="P21" s="60">
        <f t="shared" si="1"/>
        <v>1059.7024999999999</v>
      </c>
    </row>
    <row r="22" spans="1:16" ht="15.75" thickBot="1" x14ac:dyDescent="0.3">
      <c r="A22" s="62" t="s">
        <v>27</v>
      </c>
      <c r="B22" s="44">
        <v>35899</v>
      </c>
      <c r="C22" s="45">
        <v>31057</v>
      </c>
      <c r="D22" s="44">
        <v>28760</v>
      </c>
      <c r="E22" s="44">
        <v>36322</v>
      </c>
      <c r="F22" s="44">
        <v>32250</v>
      </c>
      <c r="G22" s="47">
        <v>30821</v>
      </c>
      <c r="H22" s="44">
        <v>31320</v>
      </c>
      <c r="I22" s="44">
        <v>32357</v>
      </c>
      <c r="J22" s="44">
        <v>36256</v>
      </c>
      <c r="K22" s="44">
        <v>33815</v>
      </c>
      <c r="L22" s="44">
        <v>33291</v>
      </c>
      <c r="M22" s="44">
        <v>28837</v>
      </c>
      <c r="N22" s="44">
        <v>35883</v>
      </c>
      <c r="O22" s="44">
        <v>36600</v>
      </c>
      <c r="P22" s="63">
        <f t="shared" si="1"/>
        <v>33104.857142857145</v>
      </c>
    </row>
    <row r="23" spans="1:16" ht="19.5" thickBot="1" x14ac:dyDescent="0.3">
      <c r="A23" s="80">
        <f>'Tabulka č. 1'!$A$23</f>
        <v>2025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x14ac:dyDescent="0.25">
      <c r="A24" s="52" t="s">
        <v>16</v>
      </c>
      <c r="B24" s="53">
        <f>B25+B26</f>
        <v>7032.9378626514872</v>
      </c>
      <c r="C24" s="53">
        <f t="shared" ref="C24:O24" si="2">C25+C26</f>
        <v>8293.2235955056185</v>
      </c>
      <c r="D24" s="53">
        <f t="shared" si="2"/>
        <v>12532.189090909091</v>
      </c>
      <c r="E24" s="53">
        <f t="shared" si="2"/>
        <v>4039.3454545454542</v>
      </c>
      <c r="F24" s="53">
        <f t="shared" si="2"/>
        <v>2013.6666666666667</v>
      </c>
      <c r="G24" s="53">
        <f t="shared" si="2"/>
        <v>3532.9831478537358</v>
      </c>
      <c r="H24" s="53">
        <f t="shared" si="2"/>
        <v>8088.7909135133004</v>
      </c>
      <c r="I24" s="53">
        <f t="shared" si="2"/>
        <v>4720.5007541478135</v>
      </c>
      <c r="J24" s="53">
        <f t="shared" si="2"/>
        <v>5526.7818181818184</v>
      </c>
      <c r="K24" s="53">
        <f t="shared" si="2"/>
        <v>5796.5173333333332</v>
      </c>
      <c r="L24" s="53">
        <f t="shared" si="2"/>
        <v>4685.6289494918728</v>
      </c>
      <c r="M24" s="53">
        <f t="shared" si="2"/>
        <v>4434.733161456501</v>
      </c>
      <c r="N24" s="53">
        <f t="shared" si="2"/>
        <v>6648.0218181818182</v>
      </c>
      <c r="O24" s="53">
        <f t="shared" si="2"/>
        <v>6377.2655007949124</v>
      </c>
      <c r="P24" s="54">
        <f t="shared" ref="P24:P31" si="3">SUMIF(B24:O24,"&gt;0")/COUNTIF(B24:O24,"&gt;0")</f>
        <v>5980.1847190881017</v>
      </c>
    </row>
    <row r="25" spans="1:16" x14ac:dyDescent="0.25">
      <c r="A25" s="55" t="s">
        <v>17</v>
      </c>
      <c r="B25" s="64">
        <f>IFERROR(12*B29/B28,"x")</f>
        <v>5417.4807197943446</v>
      </c>
      <c r="C25" s="64">
        <f t="shared" ref="C25:O25" si="4">IFERROR(12*C29/C28,"x")</f>
        <v>8000.1</v>
      </c>
      <c r="D25" s="64">
        <f t="shared" si="4"/>
        <v>11084.50909090909</v>
      </c>
      <c r="E25" s="64">
        <f t="shared" si="4"/>
        <v>3694.6181818181817</v>
      </c>
      <c r="F25" s="64">
        <f t="shared" si="4"/>
        <v>1563</v>
      </c>
      <c r="G25" s="64">
        <f t="shared" si="4"/>
        <v>3228.3243243243242</v>
      </c>
      <c r="H25" s="64">
        <f t="shared" si="4"/>
        <v>7299.1698817672686</v>
      </c>
      <c r="I25" s="64">
        <f t="shared" si="4"/>
        <v>4105.5686274509808</v>
      </c>
      <c r="J25" s="64">
        <f t="shared" si="4"/>
        <v>4918.818181818182</v>
      </c>
      <c r="K25" s="64">
        <f t="shared" si="4"/>
        <v>5323.1040000000003</v>
      </c>
      <c r="L25" s="64">
        <f t="shared" si="4"/>
        <v>4613.6998854524636</v>
      </c>
      <c r="M25" s="64">
        <f t="shared" si="4"/>
        <v>3968.8194359663048</v>
      </c>
      <c r="N25" s="64">
        <f t="shared" si="4"/>
        <v>6237</v>
      </c>
      <c r="O25" s="64">
        <f t="shared" si="4"/>
        <v>5265.5007949125593</v>
      </c>
      <c r="P25" s="57">
        <f t="shared" si="3"/>
        <v>5337.1223660152637</v>
      </c>
    </row>
    <row r="26" spans="1:16" x14ac:dyDescent="0.25">
      <c r="A26" s="55" t="s">
        <v>18</v>
      </c>
      <c r="B26" s="64">
        <f>IFERROR(12*B31/B30,"x")</f>
        <v>1615.4571428571428</v>
      </c>
      <c r="C26" s="64">
        <f t="shared" ref="C26:O26" si="5">IFERROR(12*C31/C30,"x")</f>
        <v>293.12359550561797</v>
      </c>
      <c r="D26" s="64">
        <f t="shared" si="5"/>
        <v>1447.68</v>
      </c>
      <c r="E26" s="64">
        <f t="shared" si="5"/>
        <v>344.72727272727275</v>
      </c>
      <c r="F26" s="64">
        <f t="shared" si="5"/>
        <v>450.66666666666669</v>
      </c>
      <c r="G26" s="64">
        <f t="shared" si="5"/>
        <v>304.65882352941179</v>
      </c>
      <c r="H26" s="64">
        <f t="shared" si="5"/>
        <v>789.6210317460318</v>
      </c>
      <c r="I26" s="64">
        <f t="shared" si="5"/>
        <v>614.9321266968326</v>
      </c>
      <c r="J26" s="64">
        <f t="shared" si="5"/>
        <v>607.9636363636364</v>
      </c>
      <c r="K26" s="64">
        <f t="shared" si="5"/>
        <v>473.41333333333336</v>
      </c>
      <c r="L26" s="64">
        <f t="shared" si="5"/>
        <v>71.929064039408871</v>
      </c>
      <c r="M26" s="64">
        <f t="shared" si="5"/>
        <v>465.9137254901961</v>
      </c>
      <c r="N26" s="64">
        <f t="shared" si="5"/>
        <v>411.02181818181816</v>
      </c>
      <c r="O26" s="64">
        <f t="shared" si="5"/>
        <v>1111.7647058823529</v>
      </c>
      <c r="P26" s="57">
        <f t="shared" si="3"/>
        <v>643.06235307283737</v>
      </c>
    </row>
    <row r="27" spans="1:16" x14ac:dyDescent="0.25">
      <c r="A27" s="55" t="s">
        <v>20</v>
      </c>
      <c r="B27" s="65">
        <v>13</v>
      </c>
      <c r="C27" s="65">
        <v>20</v>
      </c>
      <c r="D27" s="65">
        <v>65</v>
      </c>
      <c r="E27" s="65">
        <v>26</v>
      </c>
      <c r="F27" s="65">
        <v>55</v>
      </c>
      <c r="G27" s="65">
        <v>42</v>
      </c>
      <c r="H27" s="65">
        <v>11</v>
      </c>
      <c r="I27" s="65">
        <v>79.5</v>
      </c>
      <c r="J27" s="65">
        <v>80</v>
      </c>
      <c r="K27" s="65">
        <v>42</v>
      </c>
      <c r="L27" s="35">
        <v>0</v>
      </c>
      <c r="M27" s="65">
        <v>33</v>
      </c>
      <c r="N27" s="65">
        <v>158</v>
      </c>
      <c r="O27" s="65">
        <v>30</v>
      </c>
      <c r="P27" s="58">
        <f t="shared" si="3"/>
        <v>50.346153846153847</v>
      </c>
    </row>
    <row r="28" spans="1:16" x14ac:dyDescent="0.25">
      <c r="A28" s="59" t="s">
        <v>24</v>
      </c>
      <c r="B28" s="66">
        <v>116.7</v>
      </c>
      <c r="C28" s="66">
        <v>80</v>
      </c>
      <c r="D28" s="66">
        <v>55</v>
      </c>
      <c r="E28" s="66">
        <v>165</v>
      </c>
      <c r="F28" s="66">
        <v>400</v>
      </c>
      <c r="G28" s="67">
        <v>185</v>
      </c>
      <c r="H28" s="66">
        <v>89.401947148817797</v>
      </c>
      <c r="I28" s="67">
        <v>153</v>
      </c>
      <c r="J28" s="66">
        <v>132</v>
      </c>
      <c r="K28" s="67">
        <v>125</v>
      </c>
      <c r="L28" s="38">
        <v>130.94999999999999</v>
      </c>
      <c r="M28" s="66">
        <v>163.82</v>
      </c>
      <c r="N28" s="66">
        <v>92</v>
      </c>
      <c r="O28" s="66">
        <v>125.8</v>
      </c>
      <c r="P28" s="60">
        <f t="shared" si="3"/>
        <v>143.83371051062983</v>
      </c>
    </row>
    <row r="29" spans="1:16" x14ac:dyDescent="0.25">
      <c r="A29" s="55" t="s">
        <v>25</v>
      </c>
      <c r="B29" s="65">
        <v>52685</v>
      </c>
      <c r="C29" s="65">
        <v>53334</v>
      </c>
      <c r="D29" s="65">
        <v>50804</v>
      </c>
      <c r="E29" s="65">
        <v>50801</v>
      </c>
      <c r="F29" s="65">
        <v>52100</v>
      </c>
      <c r="G29" s="68">
        <v>49770</v>
      </c>
      <c r="H29" s="68">
        <v>54380</v>
      </c>
      <c r="I29" s="68">
        <v>52346</v>
      </c>
      <c r="J29" s="65">
        <v>54107</v>
      </c>
      <c r="K29" s="68">
        <v>55449</v>
      </c>
      <c r="L29" s="35">
        <v>50347</v>
      </c>
      <c r="M29" s="65">
        <v>54181</v>
      </c>
      <c r="N29" s="65">
        <v>47817</v>
      </c>
      <c r="O29" s="65">
        <v>55200</v>
      </c>
      <c r="P29" s="61">
        <f t="shared" si="3"/>
        <v>52380.071428571428</v>
      </c>
    </row>
    <row r="30" spans="1:16" x14ac:dyDescent="0.25">
      <c r="A30" s="59" t="s">
        <v>26</v>
      </c>
      <c r="B30" s="66">
        <v>280</v>
      </c>
      <c r="C30" s="66">
        <v>1335</v>
      </c>
      <c r="D30" s="66">
        <v>250</v>
      </c>
      <c r="E30" s="66">
        <v>990</v>
      </c>
      <c r="F30" s="67">
        <v>900</v>
      </c>
      <c r="G30" s="67">
        <v>1275</v>
      </c>
      <c r="H30" s="66">
        <v>499.83471074380162</v>
      </c>
      <c r="I30" s="67">
        <v>663</v>
      </c>
      <c r="J30" s="66">
        <v>770</v>
      </c>
      <c r="K30" s="67">
        <v>900</v>
      </c>
      <c r="L30" s="38">
        <v>6090</v>
      </c>
      <c r="M30" s="66">
        <v>765</v>
      </c>
      <c r="N30" s="67">
        <v>1100</v>
      </c>
      <c r="O30" s="66">
        <v>408</v>
      </c>
      <c r="P30" s="60">
        <f t="shared" si="3"/>
        <v>1158.9881936245572</v>
      </c>
    </row>
    <row r="31" spans="1:16" ht="15.75" thickBot="1" x14ac:dyDescent="0.3">
      <c r="A31" s="62" t="s">
        <v>27</v>
      </c>
      <c r="B31" s="69">
        <v>37694</v>
      </c>
      <c r="C31" s="69">
        <v>32610</v>
      </c>
      <c r="D31" s="69">
        <v>30160</v>
      </c>
      <c r="E31" s="69">
        <v>28440</v>
      </c>
      <c r="F31" s="69">
        <v>33800</v>
      </c>
      <c r="G31" s="70">
        <v>32370</v>
      </c>
      <c r="H31" s="70">
        <v>32890</v>
      </c>
      <c r="I31" s="70">
        <v>33975</v>
      </c>
      <c r="J31" s="69">
        <v>39011</v>
      </c>
      <c r="K31" s="70">
        <v>35506</v>
      </c>
      <c r="L31" s="44">
        <v>36504</v>
      </c>
      <c r="M31" s="69">
        <v>29702</v>
      </c>
      <c r="N31" s="69">
        <v>37677</v>
      </c>
      <c r="O31" s="69">
        <v>37800</v>
      </c>
      <c r="P31" s="63">
        <f t="shared" si="3"/>
        <v>34152.785714285717</v>
      </c>
    </row>
    <row r="32" spans="1:16" ht="19.5" thickBot="1" x14ac:dyDescent="0.3">
      <c r="A32" s="82" t="str">
        <f>'Tabulka č. 1'!$A$32</f>
        <v>Meziroční změny 2024 oproti 2023 - absolutně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83"/>
    </row>
    <row r="33" spans="1:16" x14ac:dyDescent="0.25">
      <c r="A33" s="52" t="s">
        <v>16</v>
      </c>
      <c r="B33" s="10">
        <f>ROUND(B15-B6,0)</f>
        <v>-137</v>
      </c>
      <c r="C33" s="10">
        <f t="shared" ref="C33:O36" si="6">ROUND(C15-C6,0)</f>
        <v>0</v>
      </c>
      <c r="D33" s="10">
        <f t="shared" si="6"/>
        <v>-244</v>
      </c>
      <c r="E33" s="10">
        <f t="shared" si="6"/>
        <v>-82</v>
      </c>
      <c r="F33" s="10">
        <f t="shared" si="6"/>
        <v>-50</v>
      </c>
      <c r="G33" s="10">
        <f t="shared" si="6"/>
        <v>-72</v>
      </c>
      <c r="H33" s="10">
        <f t="shared" si="6"/>
        <v>-90</v>
      </c>
      <c r="I33" s="10">
        <f t="shared" si="6"/>
        <v>-90</v>
      </c>
      <c r="J33" s="10">
        <f t="shared" si="6"/>
        <v>-107</v>
      </c>
      <c r="K33" s="10">
        <f t="shared" si="6"/>
        <v>-95</v>
      </c>
      <c r="L33" s="10">
        <f t="shared" si="6"/>
        <v>-257</v>
      </c>
      <c r="M33" s="10">
        <f t="shared" si="6"/>
        <v>0</v>
      </c>
      <c r="N33" s="10">
        <f t="shared" si="6"/>
        <v>-64</v>
      </c>
      <c r="O33" s="11">
        <f t="shared" si="6"/>
        <v>-637</v>
      </c>
      <c r="P33" s="27">
        <f>AVERAGE(B33:O33)</f>
        <v>-137.5</v>
      </c>
    </row>
    <row r="34" spans="1:16" x14ac:dyDescent="0.25">
      <c r="A34" s="55" t="s">
        <v>17</v>
      </c>
      <c r="B34" s="12">
        <f>ROUND(B16-B7,0)</f>
        <v>-105</v>
      </c>
      <c r="C34" s="12">
        <f t="shared" si="6"/>
        <v>0</v>
      </c>
      <c r="D34" s="12">
        <f t="shared" si="6"/>
        <v>-215</v>
      </c>
      <c r="E34" s="12">
        <f t="shared" si="6"/>
        <v>-72</v>
      </c>
      <c r="F34" s="12">
        <f t="shared" si="6"/>
        <v>-40</v>
      </c>
      <c r="G34" s="12">
        <f t="shared" si="6"/>
        <v>-63</v>
      </c>
      <c r="H34" s="12">
        <f t="shared" si="6"/>
        <v>-90</v>
      </c>
      <c r="I34" s="12">
        <f t="shared" si="6"/>
        <v>-78</v>
      </c>
      <c r="J34" s="12">
        <f t="shared" si="6"/>
        <v>-95</v>
      </c>
      <c r="K34" s="12">
        <f t="shared" si="6"/>
        <v>-88</v>
      </c>
      <c r="L34" s="12">
        <f t="shared" si="6"/>
        <v>-190</v>
      </c>
      <c r="M34" s="12">
        <f t="shared" si="6"/>
        <v>0</v>
      </c>
      <c r="N34" s="12">
        <f t="shared" si="6"/>
        <v>-60</v>
      </c>
      <c r="O34" s="13">
        <f t="shared" si="6"/>
        <v>-594</v>
      </c>
      <c r="P34" s="28">
        <f t="shared" ref="P34:P40" si="7">AVERAGE(B34:O34)</f>
        <v>-120.71428571428571</v>
      </c>
    </row>
    <row r="35" spans="1:16" x14ac:dyDescent="0.25">
      <c r="A35" s="55" t="s">
        <v>18</v>
      </c>
      <c r="B35" s="12">
        <f>ROUND(B17-B8,0)</f>
        <v>-31</v>
      </c>
      <c r="C35" s="37" t="s">
        <v>19</v>
      </c>
      <c r="D35" s="12">
        <f t="shared" si="6"/>
        <v>-28</v>
      </c>
      <c r="E35" s="12">
        <f t="shared" si="6"/>
        <v>-10</v>
      </c>
      <c r="F35" s="12">
        <f t="shared" si="6"/>
        <v>-10</v>
      </c>
      <c r="G35" s="12">
        <f t="shared" si="6"/>
        <v>-9</v>
      </c>
      <c r="H35" s="12">
        <f t="shared" si="6"/>
        <v>0</v>
      </c>
      <c r="I35" s="12">
        <f t="shared" si="6"/>
        <v>-12</v>
      </c>
      <c r="J35" s="12">
        <f t="shared" si="6"/>
        <v>-12</v>
      </c>
      <c r="K35" s="12">
        <f t="shared" si="6"/>
        <v>-8</v>
      </c>
      <c r="L35" s="12">
        <f t="shared" si="6"/>
        <v>-67</v>
      </c>
      <c r="M35" s="12">
        <f t="shared" si="6"/>
        <v>0</v>
      </c>
      <c r="N35" s="12">
        <f t="shared" si="6"/>
        <v>-4</v>
      </c>
      <c r="O35" s="13">
        <f t="shared" si="6"/>
        <v>-43</v>
      </c>
      <c r="P35" s="28">
        <f t="shared" si="7"/>
        <v>-18</v>
      </c>
    </row>
    <row r="36" spans="1:16" x14ac:dyDescent="0.25">
      <c r="A36" s="55" t="s">
        <v>20</v>
      </c>
      <c r="B36" s="14">
        <f>ROUND(B18-B9,0)</f>
        <v>0</v>
      </c>
      <c r="C36" s="14">
        <f t="shared" si="6"/>
        <v>0</v>
      </c>
      <c r="D36" s="14">
        <f t="shared" si="6"/>
        <v>57</v>
      </c>
      <c r="E36" s="14">
        <f t="shared" si="6"/>
        <v>-3</v>
      </c>
      <c r="F36" s="14">
        <f t="shared" si="6"/>
        <v>-10</v>
      </c>
      <c r="G36" s="14">
        <f t="shared" si="6"/>
        <v>-20</v>
      </c>
      <c r="H36" s="14">
        <f t="shared" si="6"/>
        <v>-1</v>
      </c>
      <c r="I36" s="14">
        <f t="shared" si="6"/>
        <v>-10</v>
      </c>
      <c r="J36" s="14">
        <f t="shared" si="6"/>
        <v>-65</v>
      </c>
      <c r="K36" s="14">
        <f t="shared" si="6"/>
        <v>0</v>
      </c>
      <c r="L36" s="14">
        <f t="shared" si="6"/>
        <v>0</v>
      </c>
      <c r="M36" s="14">
        <f t="shared" si="6"/>
        <v>-3</v>
      </c>
      <c r="N36" s="14">
        <f t="shared" si="6"/>
        <v>0</v>
      </c>
      <c r="O36" s="15">
        <f t="shared" si="6"/>
        <v>-10</v>
      </c>
      <c r="P36" s="29">
        <f t="shared" si="7"/>
        <v>-4.6428571428571432</v>
      </c>
    </row>
    <row r="37" spans="1:16" x14ac:dyDescent="0.25">
      <c r="A37" s="59" t="s">
        <v>24</v>
      </c>
      <c r="B37" s="17">
        <f>ROUND(B19-B10,2)</f>
        <v>0</v>
      </c>
      <c r="C37" s="17">
        <f t="shared" ref="C37:O37" si="8">ROUND(C19-C10,2)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1.37</v>
      </c>
      <c r="I37" s="17">
        <f t="shared" si="8"/>
        <v>3</v>
      </c>
      <c r="J37" s="17">
        <f t="shared" si="8"/>
        <v>0</v>
      </c>
      <c r="K37" s="17">
        <f t="shared" si="8"/>
        <v>0</v>
      </c>
      <c r="L37" s="17">
        <f t="shared" si="8"/>
        <v>7.15</v>
      </c>
      <c r="M37" s="17">
        <f t="shared" si="8"/>
        <v>0</v>
      </c>
      <c r="N37" s="17">
        <f t="shared" si="8"/>
        <v>0</v>
      </c>
      <c r="O37" s="18">
        <f t="shared" si="8"/>
        <v>11.4</v>
      </c>
      <c r="P37" s="16">
        <f t="shared" si="7"/>
        <v>1.6371428571428572</v>
      </c>
    </row>
    <row r="38" spans="1:16" x14ac:dyDescent="0.25">
      <c r="A38" s="55" t="s">
        <v>25</v>
      </c>
      <c r="B38" s="14">
        <f>ROUND(B20-B11,0)</f>
        <v>-1024</v>
      </c>
      <c r="C38" s="14">
        <f t="shared" ref="C38:O38" si="9">ROUND(C20-C11,0)</f>
        <v>0</v>
      </c>
      <c r="D38" s="14">
        <f t="shared" si="9"/>
        <v>-987</v>
      </c>
      <c r="E38" s="14">
        <f t="shared" si="9"/>
        <v>-991</v>
      </c>
      <c r="F38" s="14">
        <f t="shared" si="9"/>
        <v>-1000</v>
      </c>
      <c r="G38" s="14">
        <f t="shared" si="9"/>
        <v>-967</v>
      </c>
      <c r="H38" s="14">
        <f t="shared" si="9"/>
        <v>0</v>
      </c>
      <c r="I38" s="14">
        <f t="shared" si="9"/>
        <v>0</v>
      </c>
      <c r="J38" s="14">
        <f t="shared" si="9"/>
        <v>-1050</v>
      </c>
      <c r="K38" s="14">
        <f t="shared" si="9"/>
        <v>-913</v>
      </c>
      <c r="L38" s="14">
        <f t="shared" si="9"/>
        <v>524</v>
      </c>
      <c r="M38" s="14">
        <f t="shared" si="9"/>
        <v>0</v>
      </c>
      <c r="N38" s="14">
        <f t="shared" si="9"/>
        <v>-460</v>
      </c>
      <c r="O38" s="15">
        <f t="shared" si="9"/>
        <v>-1000</v>
      </c>
      <c r="P38" s="30">
        <f t="shared" si="7"/>
        <v>-562</v>
      </c>
    </row>
    <row r="39" spans="1:16" x14ac:dyDescent="0.25">
      <c r="A39" s="59" t="s">
        <v>26</v>
      </c>
      <c r="B39" s="17">
        <f>ROUND(B21-B12,2)</f>
        <v>0</v>
      </c>
      <c r="C39" s="40" t="s">
        <v>19</v>
      </c>
      <c r="D39" s="17">
        <f t="shared" ref="D39:O39" si="10">ROUND(D21-D12,2)</f>
        <v>0</v>
      </c>
      <c r="E39" s="17">
        <f t="shared" si="10"/>
        <v>0</v>
      </c>
      <c r="F39" s="17">
        <f t="shared" si="10"/>
        <v>0</v>
      </c>
      <c r="G39" s="17">
        <f t="shared" si="10"/>
        <v>0</v>
      </c>
      <c r="H39" s="17">
        <f t="shared" si="10"/>
        <v>0</v>
      </c>
      <c r="I39" s="17">
        <f t="shared" si="10"/>
        <v>13</v>
      </c>
      <c r="J39" s="17">
        <f t="shared" si="10"/>
        <v>0</v>
      </c>
      <c r="K39" s="17">
        <f t="shared" si="10"/>
        <v>0</v>
      </c>
      <c r="L39" s="17">
        <f t="shared" si="10"/>
        <v>2725</v>
      </c>
      <c r="M39" s="17">
        <f t="shared" si="10"/>
        <v>0</v>
      </c>
      <c r="N39" s="17">
        <f t="shared" si="10"/>
        <v>0</v>
      </c>
      <c r="O39" s="18">
        <f t="shared" si="10"/>
        <v>15.66</v>
      </c>
      <c r="P39" s="16">
        <f t="shared" si="7"/>
        <v>211.82</v>
      </c>
    </row>
    <row r="40" spans="1:16" ht="15.75" thickBot="1" x14ac:dyDescent="0.3">
      <c r="A40" s="62" t="s">
        <v>27</v>
      </c>
      <c r="B40" s="33">
        <f t="shared" ref="B40:O40" si="11">ROUND(B22-B13,0)</f>
        <v>-733</v>
      </c>
      <c r="C40" s="46" t="s">
        <v>19</v>
      </c>
      <c r="D40" s="33">
        <f t="shared" si="11"/>
        <v>-587</v>
      </c>
      <c r="E40" s="33">
        <f t="shared" si="11"/>
        <v>-741</v>
      </c>
      <c r="F40" s="33">
        <f t="shared" si="11"/>
        <v>-650</v>
      </c>
      <c r="G40" s="33">
        <f t="shared" si="11"/>
        <v>-629</v>
      </c>
      <c r="H40" s="33">
        <f t="shared" si="11"/>
        <v>0</v>
      </c>
      <c r="I40" s="33">
        <f t="shared" si="11"/>
        <v>0</v>
      </c>
      <c r="J40" s="33">
        <f t="shared" si="11"/>
        <v>-740</v>
      </c>
      <c r="K40" s="33">
        <f t="shared" si="11"/>
        <v>-585</v>
      </c>
      <c r="L40" s="33">
        <f t="shared" si="11"/>
        <v>-961</v>
      </c>
      <c r="M40" s="33">
        <f t="shared" si="11"/>
        <v>0</v>
      </c>
      <c r="N40" s="33">
        <f t="shared" si="11"/>
        <v>-362</v>
      </c>
      <c r="O40" s="34">
        <f t="shared" si="11"/>
        <v>0</v>
      </c>
      <c r="P40" s="31">
        <f t="shared" si="7"/>
        <v>-460.61538461538464</v>
      </c>
    </row>
    <row r="41" spans="1:16" ht="19.5" thickBot="1" x14ac:dyDescent="0.3">
      <c r="A41" s="82" t="str">
        <f>'Tabulka č. 1'!$A$41</f>
        <v>Meziroční změny 2025 oproti 2024 - absolutně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83"/>
    </row>
    <row r="42" spans="1:16" x14ac:dyDescent="0.25">
      <c r="A42" s="52" t="s">
        <v>16</v>
      </c>
      <c r="B42" s="10">
        <f>ROUND(B24-B15,0)</f>
        <v>335</v>
      </c>
      <c r="C42" s="10">
        <f t="shared" ref="C42:O45" si="12">ROUND(C24-C15,0)</f>
        <v>255</v>
      </c>
      <c r="D42" s="10">
        <f t="shared" si="12"/>
        <v>595</v>
      </c>
      <c r="E42" s="10">
        <f t="shared" si="12"/>
        <v>24</v>
      </c>
      <c r="F42" s="10">
        <f t="shared" si="12"/>
        <v>-446</v>
      </c>
      <c r="G42" s="10">
        <f t="shared" si="12"/>
        <v>24</v>
      </c>
      <c r="H42" s="10">
        <f t="shared" si="12"/>
        <v>1004</v>
      </c>
      <c r="I42" s="10">
        <f t="shared" si="12"/>
        <v>225</v>
      </c>
      <c r="J42" s="10">
        <f t="shared" si="12"/>
        <v>285</v>
      </c>
      <c r="K42" s="10">
        <f t="shared" si="12"/>
        <v>276</v>
      </c>
      <c r="L42" s="10">
        <f t="shared" si="12"/>
        <v>347</v>
      </c>
      <c r="M42" s="10">
        <f t="shared" si="12"/>
        <v>203</v>
      </c>
      <c r="N42" s="10">
        <f t="shared" si="12"/>
        <v>317</v>
      </c>
      <c r="O42" s="11">
        <f t="shared" si="12"/>
        <v>388</v>
      </c>
      <c r="P42" s="27">
        <f>AVERAGE(B42:O42)</f>
        <v>273.71428571428572</v>
      </c>
    </row>
    <row r="43" spans="1:16" x14ac:dyDescent="0.25">
      <c r="A43" s="55" t="s">
        <v>17</v>
      </c>
      <c r="B43" s="12">
        <f>ROUND(B25-B16,0)</f>
        <v>258</v>
      </c>
      <c r="C43" s="12">
        <f t="shared" si="12"/>
        <v>381</v>
      </c>
      <c r="D43" s="12">
        <f t="shared" si="12"/>
        <v>528</v>
      </c>
      <c r="E43" s="12">
        <f t="shared" si="12"/>
        <v>163</v>
      </c>
      <c r="F43" s="12">
        <f t="shared" si="12"/>
        <v>-425</v>
      </c>
      <c r="G43" s="12">
        <f t="shared" si="12"/>
        <v>154</v>
      </c>
      <c r="H43" s="12">
        <f t="shared" si="12"/>
        <v>966</v>
      </c>
      <c r="I43" s="12">
        <f t="shared" si="12"/>
        <v>196</v>
      </c>
      <c r="J43" s="12">
        <f t="shared" si="12"/>
        <v>242</v>
      </c>
      <c r="K43" s="12">
        <f t="shared" si="12"/>
        <v>253</v>
      </c>
      <c r="L43" s="12">
        <f t="shared" si="12"/>
        <v>344</v>
      </c>
      <c r="M43" s="12">
        <f t="shared" si="12"/>
        <v>189</v>
      </c>
      <c r="N43" s="12">
        <f t="shared" si="12"/>
        <v>297</v>
      </c>
      <c r="O43" s="13">
        <f t="shared" si="12"/>
        <v>353</v>
      </c>
      <c r="P43" s="28">
        <f t="shared" ref="P43:P49" si="13">AVERAGE(B43:O43)</f>
        <v>278.5</v>
      </c>
    </row>
    <row r="44" spans="1:16" x14ac:dyDescent="0.25">
      <c r="A44" s="55" t="s">
        <v>18</v>
      </c>
      <c r="B44" s="12">
        <f>ROUND(B26-B17,0)</f>
        <v>77</v>
      </c>
      <c r="C44" s="12">
        <f t="shared" si="12"/>
        <v>-126</v>
      </c>
      <c r="D44" s="12">
        <f t="shared" si="12"/>
        <v>67</v>
      </c>
      <c r="E44" s="12">
        <f t="shared" si="12"/>
        <v>-140</v>
      </c>
      <c r="F44" s="12">
        <f t="shared" si="12"/>
        <v>-21</v>
      </c>
      <c r="G44" s="12">
        <f t="shared" si="12"/>
        <v>-130</v>
      </c>
      <c r="H44" s="12">
        <f t="shared" si="12"/>
        <v>38</v>
      </c>
      <c r="I44" s="12">
        <f t="shared" si="12"/>
        <v>29</v>
      </c>
      <c r="J44" s="12">
        <f t="shared" si="12"/>
        <v>43</v>
      </c>
      <c r="K44" s="12">
        <f t="shared" si="12"/>
        <v>23</v>
      </c>
      <c r="L44" s="12">
        <f t="shared" si="12"/>
        <v>2</v>
      </c>
      <c r="M44" s="12">
        <f t="shared" si="12"/>
        <v>14</v>
      </c>
      <c r="N44" s="12">
        <f t="shared" si="12"/>
        <v>20</v>
      </c>
      <c r="O44" s="13">
        <f t="shared" si="12"/>
        <v>35</v>
      </c>
      <c r="P44" s="28">
        <f t="shared" si="13"/>
        <v>-4.9285714285714288</v>
      </c>
    </row>
    <row r="45" spans="1:16" x14ac:dyDescent="0.25">
      <c r="A45" s="55" t="s">
        <v>20</v>
      </c>
      <c r="B45" s="14">
        <f>ROUND(B27-B18,0)</f>
        <v>-7</v>
      </c>
      <c r="C45" s="14">
        <f t="shared" si="12"/>
        <v>-10</v>
      </c>
      <c r="D45" s="14">
        <f t="shared" si="12"/>
        <v>-32</v>
      </c>
      <c r="E45" s="14">
        <f t="shared" si="12"/>
        <v>-13</v>
      </c>
      <c r="F45" s="14">
        <f t="shared" si="12"/>
        <v>-25</v>
      </c>
      <c r="G45" s="14">
        <f t="shared" si="12"/>
        <v>-18</v>
      </c>
      <c r="H45" s="14">
        <f t="shared" si="12"/>
        <v>0</v>
      </c>
      <c r="I45" s="14">
        <f t="shared" si="12"/>
        <v>-1</v>
      </c>
      <c r="J45" s="14">
        <f t="shared" si="12"/>
        <v>0</v>
      </c>
      <c r="K45" s="14">
        <f t="shared" si="12"/>
        <v>0</v>
      </c>
      <c r="L45" s="14">
        <f t="shared" si="12"/>
        <v>0</v>
      </c>
      <c r="M45" s="14">
        <f t="shared" si="12"/>
        <v>0</v>
      </c>
      <c r="N45" s="14">
        <f t="shared" si="12"/>
        <v>0</v>
      </c>
      <c r="O45" s="15">
        <f t="shared" si="12"/>
        <v>0</v>
      </c>
      <c r="P45" s="29">
        <f t="shared" si="13"/>
        <v>-7.5714285714285712</v>
      </c>
    </row>
    <row r="46" spans="1:16" x14ac:dyDescent="0.25">
      <c r="A46" s="59" t="s">
        <v>24</v>
      </c>
      <c r="B46" s="17">
        <f>ROUND(B28-B19,2)</f>
        <v>0</v>
      </c>
      <c r="C46" s="17">
        <f t="shared" ref="C46:O46" si="14">ROUND(C28-C19,2)</f>
        <v>0</v>
      </c>
      <c r="D46" s="17">
        <f t="shared" si="14"/>
        <v>0</v>
      </c>
      <c r="E46" s="17">
        <f t="shared" si="14"/>
        <v>0</v>
      </c>
      <c r="F46" s="17">
        <f t="shared" si="14"/>
        <v>100</v>
      </c>
      <c r="G46" s="17">
        <f t="shared" si="14"/>
        <v>0</v>
      </c>
      <c r="H46" s="17">
        <f t="shared" si="14"/>
        <v>-8.74</v>
      </c>
      <c r="I46" s="17">
        <f t="shared" si="14"/>
        <v>0</v>
      </c>
      <c r="J46" s="17">
        <f t="shared" si="14"/>
        <v>0</v>
      </c>
      <c r="K46" s="17">
        <f t="shared" si="14"/>
        <v>0</v>
      </c>
      <c r="L46" s="17">
        <f t="shared" si="14"/>
        <v>-3.61</v>
      </c>
      <c r="M46" s="17">
        <f t="shared" si="14"/>
        <v>0</v>
      </c>
      <c r="N46" s="17">
        <f t="shared" si="14"/>
        <v>0</v>
      </c>
      <c r="O46" s="18">
        <f t="shared" si="14"/>
        <v>0</v>
      </c>
      <c r="P46" s="16">
        <f t="shared" si="13"/>
        <v>6.2607142857142861</v>
      </c>
    </row>
    <row r="47" spans="1:16" x14ac:dyDescent="0.25">
      <c r="A47" s="55" t="s">
        <v>25</v>
      </c>
      <c r="B47" s="14">
        <f>ROUND(B29-B20,0)</f>
        <v>2509</v>
      </c>
      <c r="C47" s="14">
        <f t="shared" ref="C47:O47" si="15">ROUND(C29-C20,0)</f>
        <v>2540</v>
      </c>
      <c r="D47" s="14">
        <f t="shared" si="15"/>
        <v>2419</v>
      </c>
      <c r="E47" s="14">
        <f t="shared" si="15"/>
        <v>2248</v>
      </c>
      <c r="F47" s="14">
        <f t="shared" si="15"/>
        <v>2400</v>
      </c>
      <c r="G47" s="14">
        <f t="shared" si="15"/>
        <v>2377</v>
      </c>
      <c r="H47" s="14">
        <f t="shared" si="15"/>
        <v>2588</v>
      </c>
      <c r="I47" s="14">
        <f t="shared" si="15"/>
        <v>2493</v>
      </c>
      <c r="J47" s="14">
        <f t="shared" si="15"/>
        <v>2663</v>
      </c>
      <c r="K47" s="14">
        <f t="shared" si="15"/>
        <v>2640</v>
      </c>
      <c r="L47" s="14">
        <f t="shared" si="15"/>
        <v>2474</v>
      </c>
      <c r="M47" s="14">
        <f t="shared" si="15"/>
        <v>2580</v>
      </c>
      <c r="N47" s="14">
        <f t="shared" si="15"/>
        <v>2277</v>
      </c>
      <c r="O47" s="15">
        <f t="shared" si="15"/>
        <v>3700</v>
      </c>
      <c r="P47" s="30">
        <f t="shared" si="13"/>
        <v>2564.8571428571427</v>
      </c>
    </row>
    <row r="48" spans="1:16" x14ac:dyDescent="0.25">
      <c r="A48" s="59" t="s">
        <v>26</v>
      </c>
      <c r="B48" s="17">
        <f t="shared" ref="B48:O48" si="16">ROUND(B30-B21,2)</f>
        <v>0</v>
      </c>
      <c r="C48" s="17">
        <f t="shared" si="16"/>
        <v>445</v>
      </c>
      <c r="D48" s="17">
        <f t="shared" si="16"/>
        <v>0</v>
      </c>
      <c r="E48" s="17">
        <f t="shared" si="16"/>
        <v>90</v>
      </c>
      <c r="F48" s="17">
        <f t="shared" si="16"/>
        <v>80</v>
      </c>
      <c r="G48" s="17">
        <f t="shared" si="16"/>
        <v>425</v>
      </c>
      <c r="H48" s="17">
        <f t="shared" si="16"/>
        <v>0</v>
      </c>
      <c r="I48" s="17">
        <f t="shared" si="16"/>
        <v>0</v>
      </c>
      <c r="J48" s="17">
        <f t="shared" si="16"/>
        <v>0</v>
      </c>
      <c r="K48" s="17">
        <f t="shared" si="16"/>
        <v>0</v>
      </c>
      <c r="L48" s="17">
        <f t="shared" si="16"/>
        <v>350</v>
      </c>
      <c r="M48" s="17">
        <f t="shared" si="16"/>
        <v>0</v>
      </c>
      <c r="N48" s="17">
        <f t="shared" si="16"/>
        <v>0</v>
      </c>
      <c r="O48" s="18">
        <f t="shared" si="16"/>
        <v>0</v>
      </c>
      <c r="P48" s="16">
        <f t="shared" si="13"/>
        <v>99.285714285714292</v>
      </c>
    </row>
    <row r="49" spans="1:16" ht="15.75" thickBot="1" x14ac:dyDescent="0.3">
      <c r="A49" s="62" t="s">
        <v>27</v>
      </c>
      <c r="B49" s="33">
        <f t="shared" ref="B49:O49" si="17">ROUND(B31-B22,0)</f>
        <v>1795</v>
      </c>
      <c r="C49" s="33">
        <f t="shared" si="17"/>
        <v>1553</v>
      </c>
      <c r="D49" s="33">
        <f t="shared" si="17"/>
        <v>1400</v>
      </c>
      <c r="E49" s="33">
        <f t="shared" si="17"/>
        <v>-7882</v>
      </c>
      <c r="F49" s="33">
        <f t="shared" si="17"/>
        <v>1550</v>
      </c>
      <c r="G49" s="33">
        <f t="shared" si="17"/>
        <v>1549</v>
      </c>
      <c r="H49" s="33">
        <f t="shared" si="17"/>
        <v>1570</v>
      </c>
      <c r="I49" s="33">
        <f t="shared" si="17"/>
        <v>1618</v>
      </c>
      <c r="J49" s="33">
        <f t="shared" si="17"/>
        <v>2755</v>
      </c>
      <c r="K49" s="33">
        <f t="shared" si="17"/>
        <v>1691</v>
      </c>
      <c r="L49" s="33">
        <f t="shared" si="17"/>
        <v>3213</v>
      </c>
      <c r="M49" s="33">
        <f t="shared" si="17"/>
        <v>865</v>
      </c>
      <c r="N49" s="33">
        <f t="shared" si="17"/>
        <v>1794</v>
      </c>
      <c r="O49" s="34">
        <f t="shared" si="17"/>
        <v>1200</v>
      </c>
      <c r="P49" s="31">
        <f t="shared" si="13"/>
        <v>1047.9285714285713</v>
      </c>
    </row>
    <row r="50" spans="1:16" ht="19.5" thickBot="1" x14ac:dyDescent="0.3">
      <c r="A50" s="82" t="str">
        <f>'Tabulka č. 1'!$A$50</f>
        <v>Meziroční změny 2024 oproti 2023 - v %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83"/>
    </row>
    <row r="51" spans="1:16" x14ac:dyDescent="0.25">
      <c r="A51" s="52" t="s">
        <v>16</v>
      </c>
      <c r="B51" s="23">
        <f>ROUND(100*(B15-B6)/B6,2)</f>
        <v>-2</v>
      </c>
      <c r="C51" s="23">
        <f t="shared" ref="C51:O51" si="18">ROUND(100*(C15-C6)/C6,2)</f>
        <v>0</v>
      </c>
      <c r="D51" s="23">
        <f t="shared" si="18"/>
        <v>-2</v>
      </c>
      <c r="E51" s="23">
        <f t="shared" si="18"/>
        <v>-2</v>
      </c>
      <c r="F51" s="23">
        <f t="shared" si="18"/>
        <v>-1.97</v>
      </c>
      <c r="G51" s="23">
        <f t="shared" si="18"/>
        <v>-2</v>
      </c>
      <c r="H51" s="23">
        <f t="shared" si="18"/>
        <v>-1.25</v>
      </c>
      <c r="I51" s="23">
        <f t="shared" si="18"/>
        <v>-1.96</v>
      </c>
      <c r="J51" s="23">
        <f t="shared" si="18"/>
        <v>-2</v>
      </c>
      <c r="K51" s="23">
        <f t="shared" si="18"/>
        <v>-1.7</v>
      </c>
      <c r="L51" s="23">
        <f t="shared" si="18"/>
        <v>-5.59</v>
      </c>
      <c r="M51" s="23">
        <f t="shared" si="18"/>
        <v>0</v>
      </c>
      <c r="N51" s="23">
        <f t="shared" si="18"/>
        <v>-1</v>
      </c>
      <c r="O51" s="24">
        <f t="shared" si="18"/>
        <v>-9.6199999999999992</v>
      </c>
      <c r="P51" s="19">
        <f t="shared" ref="P51:P58" si="19">AVERAGE(B51:O51)</f>
        <v>-2.3635714285714284</v>
      </c>
    </row>
    <row r="52" spans="1:16" x14ac:dyDescent="0.25">
      <c r="A52" s="55" t="s">
        <v>17</v>
      </c>
      <c r="B52" s="17">
        <f t="shared" ref="B52:O58" si="20">ROUND(100*(B16-B7)/B7,2)</f>
        <v>-2</v>
      </c>
      <c r="C52" s="17">
        <f t="shared" si="20"/>
        <v>0</v>
      </c>
      <c r="D52" s="17">
        <f t="shared" si="20"/>
        <v>-2</v>
      </c>
      <c r="E52" s="17">
        <f t="shared" si="20"/>
        <v>-2</v>
      </c>
      <c r="F52" s="17">
        <f t="shared" si="20"/>
        <v>-1.97</v>
      </c>
      <c r="G52" s="17">
        <f t="shared" si="20"/>
        <v>-2</v>
      </c>
      <c r="H52" s="17">
        <f t="shared" si="20"/>
        <v>-1.39</v>
      </c>
      <c r="I52" s="17">
        <f t="shared" si="20"/>
        <v>-1.96</v>
      </c>
      <c r="J52" s="17">
        <f t="shared" si="20"/>
        <v>-2</v>
      </c>
      <c r="K52" s="17">
        <f t="shared" si="20"/>
        <v>-1.7</v>
      </c>
      <c r="L52" s="17">
        <f t="shared" si="20"/>
        <v>-4.2699999999999996</v>
      </c>
      <c r="M52" s="17">
        <f t="shared" si="20"/>
        <v>0</v>
      </c>
      <c r="N52" s="17">
        <f t="shared" si="20"/>
        <v>-1</v>
      </c>
      <c r="O52" s="18">
        <f t="shared" si="20"/>
        <v>-10.79</v>
      </c>
      <c r="P52" s="20">
        <f t="shared" si="19"/>
        <v>-2.3628571428571425</v>
      </c>
    </row>
    <row r="53" spans="1:16" x14ac:dyDescent="0.25">
      <c r="A53" s="55" t="s">
        <v>18</v>
      </c>
      <c r="B53" s="17">
        <f t="shared" si="20"/>
        <v>-2</v>
      </c>
      <c r="C53" s="37" t="s">
        <v>19</v>
      </c>
      <c r="D53" s="17">
        <f t="shared" si="20"/>
        <v>-2</v>
      </c>
      <c r="E53" s="17">
        <f t="shared" si="20"/>
        <v>-2</v>
      </c>
      <c r="F53" s="17">
        <f t="shared" si="20"/>
        <v>-1.98</v>
      </c>
      <c r="G53" s="17">
        <f t="shared" si="20"/>
        <v>-2</v>
      </c>
      <c r="H53" s="17">
        <f t="shared" si="20"/>
        <v>0</v>
      </c>
      <c r="I53" s="17">
        <f t="shared" si="20"/>
        <v>-1.96</v>
      </c>
      <c r="J53" s="17">
        <f t="shared" si="20"/>
        <v>-2</v>
      </c>
      <c r="K53" s="17">
        <f t="shared" si="20"/>
        <v>-1.7</v>
      </c>
      <c r="L53" s="17">
        <f t="shared" si="20"/>
        <v>-48.95</v>
      </c>
      <c r="M53" s="17">
        <f t="shared" si="20"/>
        <v>0</v>
      </c>
      <c r="N53" s="17">
        <f t="shared" si="20"/>
        <v>-1</v>
      </c>
      <c r="O53" s="18">
        <f t="shared" si="20"/>
        <v>-3.84</v>
      </c>
      <c r="P53" s="20">
        <f t="shared" si="19"/>
        <v>-5.3407692307692312</v>
      </c>
    </row>
    <row r="54" spans="1:16" x14ac:dyDescent="0.25">
      <c r="A54" s="55" t="s">
        <v>20</v>
      </c>
      <c r="B54" s="17">
        <f t="shared" si="20"/>
        <v>0</v>
      </c>
      <c r="C54" s="17">
        <f t="shared" si="20"/>
        <v>0</v>
      </c>
      <c r="D54" s="17">
        <f t="shared" si="20"/>
        <v>142.5</v>
      </c>
      <c r="E54" s="17">
        <f t="shared" si="20"/>
        <v>-7.14</v>
      </c>
      <c r="F54" s="17">
        <f t="shared" si="20"/>
        <v>-11.11</v>
      </c>
      <c r="G54" s="17">
        <f t="shared" si="20"/>
        <v>-25</v>
      </c>
      <c r="H54" s="17">
        <f t="shared" si="20"/>
        <v>-8.33</v>
      </c>
      <c r="I54" s="17">
        <f t="shared" si="20"/>
        <v>-11.11</v>
      </c>
      <c r="J54" s="17">
        <f t="shared" si="20"/>
        <v>-44.83</v>
      </c>
      <c r="K54" s="17">
        <f t="shared" si="20"/>
        <v>0</v>
      </c>
      <c r="L54" s="17">
        <v>0</v>
      </c>
      <c r="M54" s="17">
        <f t="shared" si="20"/>
        <v>-8.33</v>
      </c>
      <c r="N54" s="17">
        <f t="shared" si="20"/>
        <v>0</v>
      </c>
      <c r="O54" s="18">
        <f t="shared" si="20"/>
        <v>-25</v>
      </c>
      <c r="P54" s="21">
        <f t="shared" si="19"/>
        <v>0.11785714285714428</v>
      </c>
    </row>
    <row r="55" spans="1:16" x14ac:dyDescent="0.25">
      <c r="A55" s="59" t="s">
        <v>24</v>
      </c>
      <c r="B55" s="17">
        <f t="shared" si="20"/>
        <v>0</v>
      </c>
      <c r="C55" s="17">
        <f t="shared" si="20"/>
        <v>0</v>
      </c>
      <c r="D55" s="17">
        <f t="shared" si="20"/>
        <v>0</v>
      </c>
      <c r="E55" s="17">
        <f t="shared" si="20"/>
        <v>0</v>
      </c>
      <c r="F55" s="17">
        <f t="shared" si="20"/>
        <v>0</v>
      </c>
      <c r="G55" s="17">
        <f t="shared" si="20"/>
        <v>0</v>
      </c>
      <c r="H55" s="17">
        <f t="shared" si="20"/>
        <v>1.41</v>
      </c>
      <c r="I55" s="17">
        <f t="shared" si="20"/>
        <v>2</v>
      </c>
      <c r="J55" s="17">
        <f t="shared" si="20"/>
        <v>0</v>
      </c>
      <c r="K55" s="17">
        <f t="shared" si="20"/>
        <v>0</v>
      </c>
      <c r="L55" s="17">
        <f t="shared" si="20"/>
        <v>5.61</v>
      </c>
      <c r="M55" s="17">
        <f t="shared" si="20"/>
        <v>0</v>
      </c>
      <c r="N55" s="17">
        <f t="shared" si="20"/>
        <v>0</v>
      </c>
      <c r="O55" s="18">
        <f t="shared" si="20"/>
        <v>9.9700000000000006</v>
      </c>
      <c r="P55" s="16">
        <f t="shared" si="19"/>
        <v>1.3564285714285715</v>
      </c>
    </row>
    <row r="56" spans="1:16" x14ac:dyDescent="0.25">
      <c r="A56" s="55" t="s">
        <v>48</v>
      </c>
      <c r="B56" s="17">
        <f t="shared" si="20"/>
        <v>-2</v>
      </c>
      <c r="C56" s="17">
        <f t="shared" si="20"/>
        <v>0</v>
      </c>
      <c r="D56" s="17">
        <f t="shared" si="20"/>
        <v>-2</v>
      </c>
      <c r="E56" s="17">
        <f t="shared" si="20"/>
        <v>-2</v>
      </c>
      <c r="F56" s="17">
        <f t="shared" si="20"/>
        <v>-1.97</v>
      </c>
      <c r="G56" s="17">
        <f t="shared" si="20"/>
        <v>-2</v>
      </c>
      <c r="H56" s="17">
        <f t="shared" si="20"/>
        <v>0</v>
      </c>
      <c r="I56" s="17">
        <f t="shared" si="20"/>
        <v>0</v>
      </c>
      <c r="J56" s="17">
        <f t="shared" si="20"/>
        <v>-2</v>
      </c>
      <c r="K56" s="17">
        <f t="shared" si="20"/>
        <v>-1.7</v>
      </c>
      <c r="L56" s="17">
        <f t="shared" si="20"/>
        <v>1.1100000000000001</v>
      </c>
      <c r="M56" s="17">
        <f t="shared" si="20"/>
        <v>0</v>
      </c>
      <c r="N56" s="17">
        <f t="shared" si="20"/>
        <v>-1</v>
      </c>
      <c r="O56" s="18">
        <f t="shared" si="20"/>
        <v>-1.9</v>
      </c>
      <c r="P56" s="16">
        <f t="shared" si="19"/>
        <v>-1.1042857142857143</v>
      </c>
    </row>
    <row r="57" spans="1:16" x14ac:dyDescent="0.25">
      <c r="A57" s="59" t="s">
        <v>26</v>
      </c>
      <c r="B57" s="17">
        <f t="shared" si="20"/>
        <v>0</v>
      </c>
      <c r="C57" s="40" t="s">
        <v>19</v>
      </c>
      <c r="D57" s="17">
        <f t="shared" si="20"/>
        <v>0</v>
      </c>
      <c r="E57" s="17">
        <f t="shared" si="20"/>
        <v>0</v>
      </c>
      <c r="F57" s="17">
        <f t="shared" si="20"/>
        <v>0</v>
      </c>
      <c r="G57" s="17">
        <f t="shared" si="20"/>
        <v>0</v>
      </c>
      <c r="H57" s="17">
        <f t="shared" si="20"/>
        <v>0</v>
      </c>
      <c r="I57" s="17">
        <f t="shared" si="20"/>
        <v>2</v>
      </c>
      <c r="J57" s="17">
        <f t="shared" si="20"/>
        <v>0</v>
      </c>
      <c r="K57" s="17">
        <f t="shared" si="20"/>
        <v>0</v>
      </c>
      <c r="L57" s="17">
        <f t="shared" si="20"/>
        <v>90.38</v>
      </c>
      <c r="M57" s="17">
        <f t="shared" si="20"/>
        <v>0</v>
      </c>
      <c r="N57" s="17">
        <f t="shared" si="20"/>
        <v>0</v>
      </c>
      <c r="O57" s="18">
        <f t="shared" si="20"/>
        <v>3.99</v>
      </c>
      <c r="P57" s="16">
        <f t="shared" si="19"/>
        <v>7.4130769230769227</v>
      </c>
    </row>
    <row r="58" spans="1:16" ht="15.75" thickBot="1" x14ac:dyDescent="0.3">
      <c r="A58" s="62" t="s">
        <v>49</v>
      </c>
      <c r="B58" s="25">
        <f t="shared" si="20"/>
        <v>-2</v>
      </c>
      <c r="C58" s="46" t="s">
        <v>19</v>
      </c>
      <c r="D58" s="25">
        <f t="shared" si="20"/>
        <v>-2</v>
      </c>
      <c r="E58" s="25">
        <f t="shared" si="20"/>
        <v>-2</v>
      </c>
      <c r="F58" s="25">
        <f t="shared" si="20"/>
        <v>-1.98</v>
      </c>
      <c r="G58" s="25">
        <f t="shared" si="20"/>
        <v>-2</v>
      </c>
      <c r="H58" s="25">
        <f t="shared" si="20"/>
        <v>0</v>
      </c>
      <c r="I58" s="25">
        <f t="shared" si="20"/>
        <v>0</v>
      </c>
      <c r="J58" s="25">
        <f t="shared" si="20"/>
        <v>-2</v>
      </c>
      <c r="K58" s="25">
        <f t="shared" si="20"/>
        <v>-1.7</v>
      </c>
      <c r="L58" s="25">
        <f t="shared" si="20"/>
        <v>-2.81</v>
      </c>
      <c r="M58" s="25">
        <f t="shared" si="20"/>
        <v>0</v>
      </c>
      <c r="N58" s="25">
        <f t="shared" si="20"/>
        <v>-1</v>
      </c>
      <c r="O58" s="26">
        <f t="shared" si="20"/>
        <v>0</v>
      </c>
      <c r="P58" s="22">
        <f t="shared" si="19"/>
        <v>-1.3453846153846152</v>
      </c>
    </row>
    <row r="59" spans="1:16" ht="19.5" thickBot="1" x14ac:dyDescent="0.3">
      <c r="A59" s="82" t="str">
        <f>'Tabulka č. 1'!$A$59</f>
        <v>Meziroční změny 2025 oproti 2024 - v %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83"/>
    </row>
    <row r="60" spans="1:16" x14ac:dyDescent="0.25">
      <c r="A60" s="52" t="s">
        <v>16</v>
      </c>
      <c r="B60" s="23">
        <f>ROUND(100*(B24-B15)/B15,2)</f>
        <v>5</v>
      </c>
      <c r="C60" s="23">
        <f t="shared" ref="C60:O60" si="21">ROUND(100*(C24-C15)/C15,2)</f>
        <v>3.18</v>
      </c>
      <c r="D60" s="23">
        <f t="shared" si="21"/>
        <v>4.9800000000000004</v>
      </c>
      <c r="E60" s="23">
        <f t="shared" si="21"/>
        <v>0.6</v>
      </c>
      <c r="F60" s="23">
        <f t="shared" si="21"/>
        <v>-18.14</v>
      </c>
      <c r="G60" s="23">
        <f t="shared" si="21"/>
        <v>0.68</v>
      </c>
      <c r="H60" s="23">
        <f t="shared" si="21"/>
        <v>14.17</v>
      </c>
      <c r="I60" s="23">
        <f t="shared" si="21"/>
        <v>5</v>
      </c>
      <c r="J60" s="23">
        <f t="shared" si="21"/>
        <v>5.44</v>
      </c>
      <c r="K60" s="23">
        <f t="shared" si="21"/>
        <v>5</v>
      </c>
      <c r="L60" s="23">
        <f t="shared" si="21"/>
        <v>7.99</v>
      </c>
      <c r="M60" s="23">
        <f t="shared" si="21"/>
        <v>4.79</v>
      </c>
      <c r="N60" s="23">
        <f t="shared" si="21"/>
        <v>5</v>
      </c>
      <c r="O60" s="24">
        <f t="shared" si="21"/>
        <v>6.48</v>
      </c>
      <c r="P60" s="19">
        <f t="shared" ref="P60:P67" si="22">AVERAGE(B60:O60)</f>
        <v>3.5835714285714286</v>
      </c>
    </row>
    <row r="61" spans="1:16" x14ac:dyDescent="0.25">
      <c r="A61" s="55" t="s">
        <v>17</v>
      </c>
      <c r="B61" s="17">
        <f t="shared" ref="B61:O67" si="23">ROUND(100*(B25-B16)/B16,2)</f>
        <v>5</v>
      </c>
      <c r="C61" s="17">
        <f t="shared" si="23"/>
        <v>5</v>
      </c>
      <c r="D61" s="17">
        <f t="shared" si="23"/>
        <v>5</v>
      </c>
      <c r="E61" s="17">
        <f t="shared" si="23"/>
        <v>4.63</v>
      </c>
      <c r="F61" s="17">
        <f t="shared" si="23"/>
        <v>-21.38</v>
      </c>
      <c r="G61" s="17">
        <f t="shared" si="23"/>
        <v>5.0199999999999996</v>
      </c>
      <c r="H61" s="17">
        <f t="shared" si="23"/>
        <v>15.26</v>
      </c>
      <c r="I61" s="17">
        <f t="shared" si="23"/>
        <v>5</v>
      </c>
      <c r="J61" s="17">
        <f t="shared" si="23"/>
        <v>5.18</v>
      </c>
      <c r="K61" s="17">
        <f t="shared" si="23"/>
        <v>5</v>
      </c>
      <c r="L61" s="17">
        <f t="shared" si="23"/>
        <v>8.07</v>
      </c>
      <c r="M61" s="17">
        <f t="shared" si="23"/>
        <v>5</v>
      </c>
      <c r="N61" s="17">
        <f t="shared" si="23"/>
        <v>5</v>
      </c>
      <c r="O61" s="18">
        <f t="shared" si="23"/>
        <v>7.18</v>
      </c>
      <c r="P61" s="20">
        <f t="shared" si="22"/>
        <v>4.2114285714285717</v>
      </c>
    </row>
    <row r="62" spans="1:16" x14ac:dyDescent="0.25">
      <c r="A62" s="55" t="s">
        <v>18</v>
      </c>
      <c r="B62" s="17">
        <f t="shared" si="23"/>
        <v>5</v>
      </c>
      <c r="C62" s="17">
        <f t="shared" si="23"/>
        <v>-30</v>
      </c>
      <c r="D62" s="17">
        <f t="shared" si="23"/>
        <v>4.87</v>
      </c>
      <c r="E62" s="17">
        <f t="shared" si="23"/>
        <v>-28.82</v>
      </c>
      <c r="F62" s="17">
        <f t="shared" si="23"/>
        <v>-4.51</v>
      </c>
      <c r="G62" s="17">
        <f t="shared" si="23"/>
        <v>-29.98</v>
      </c>
      <c r="H62" s="17">
        <f t="shared" si="23"/>
        <v>5.01</v>
      </c>
      <c r="I62" s="17">
        <f t="shared" si="23"/>
        <v>5</v>
      </c>
      <c r="J62" s="17">
        <f t="shared" si="23"/>
        <v>7.6</v>
      </c>
      <c r="K62" s="17">
        <f t="shared" si="23"/>
        <v>5</v>
      </c>
      <c r="L62" s="17">
        <f t="shared" si="23"/>
        <v>3.35</v>
      </c>
      <c r="M62" s="17">
        <f t="shared" si="23"/>
        <v>3</v>
      </c>
      <c r="N62" s="17">
        <f t="shared" si="23"/>
        <v>5</v>
      </c>
      <c r="O62" s="18">
        <f t="shared" si="23"/>
        <v>3.28</v>
      </c>
      <c r="P62" s="20">
        <f t="shared" si="22"/>
        <v>-3.3</v>
      </c>
    </row>
    <row r="63" spans="1:16" x14ac:dyDescent="0.25">
      <c r="A63" s="55" t="s">
        <v>20</v>
      </c>
      <c r="B63" s="17">
        <f t="shared" si="23"/>
        <v>-35</v>
      </c>
      <c r="C63" s="17">
        <f t="shared" si="23"/>
        <v>-33.33</v>
      </c>
      <c r="D63" s="17">
        <f t="shared" si="23"/>
        <v>-32.99</v>
      </c>
      <c r="E63" s="17">
        <f t="shared" si="23"/>
        <v>-33.33</v>
      </c>
      <c r="F63" s="17">
        <f t="shared" si="23"/>
        <v>-31.25</v>
      </c>
      <c r="G63" s="17">
        <f t="shared" si="23"/>
        <v>-30</v>
      </c>
      <c r="H63" s="17">
        <f t="shared" si="23"/>
        <v>0</v>
      </c>
      <c r="I63" s="17">
        <f t="shared" si="23"/>
        <v>-0.63</v>
      </c>
      <c r="J63" s="17">
        <f t="shared" si="23"/>
        <v>0</v>
      </c>
      <c r="K63" s="17">
        <f t="shared" si="23"/>
        <v>0</v>
      </c>
      <c r="L63" s="17">
        <v>0</v>
      </c>
      <c r="M63" s="17">
        <f t="shared" si="23"/>
        <v>0</v>
      </c>
      <c r="N63" s="17">
        <f t="shared" si="23"/>
        <v>0</v>
      </c>
      <c r="O63" s="18">
        <f t="shared" si="23"/>
        <v>0</v>
      </c>
      <c r="P63" s="21">
        <f t="shared" si="22"/>
        <v>-14.03785714285714</v>
      </c>
    </row>
    <row r="64" spans="1:16" x14ac:dyDescent="0.25">
      <c r="A64" s="59" t="s">
        <v>24</v>
      </c>
      <c r="B64" s="17">
        <f t="shared" si="23"/>
        <v>0</v>
      </c>
      <c r="C64" s="17">
        <f t="shared" si="23"/>
        <v>0</v>
      </c>
      <c r="D64" s="17">
        <f t="shared" si="23"/>
        <v>0</v>
      </c>
      <c r="E64" s="17">
        <f t="shared" si="23"/>
        <v>0</v>
      </c>
      <c r="F64" s="17">
        <f t="shared" si="23"/>
        <v>33.33</v>
      </c>
      <c r="G64" s="17">
        <f t="shared" si="23"/>
        <v>0</v>
      </c>
      <c r="H64" s="17">
        <f t="shared" si="23"/>
        <v>-8.9</v>
      </c>
      <c r="I64" s="17">
        <f t="shared" si="23"/>
        <v>0</v>
      </c>
      <c r="J64" s="17">
        <f t="shared" si="23"/>
        <v>0</v>
      </c>
      <c r="K64" s="17">
        <f t="shared" si="23"/>
        <v>0</v>
      </c>
      <c r="L64" s="17">
        <f t="shared" si="23"/>
        <v>-2.68</v>
      </c>
      <c r="M64" s="17">
        <f t="shared" si="23"/>
        <v>0</v>
      </c>
      <c r="N64" s="17">
        <f t="shared" si="23"/>
        <v>0</v>
      </c>
      <c r="O64" s="18">
        <f t="shared" si="23"/>
        <v>0</v>
      </c>
      <c r="P64" s="16">
        <f t="shared" si="22"/>
        <v>1.5535714285714286</v>
      </c>
    </row>
    <row r="65" spans="1:16" x14ac:dyDescent="0.25">
      <c r="A65" s="55" t="s">
        <v>48</v>
      </c>
      <c r="B65" s="17">
        <f t="shared" si="23"/>
        <v>5</v>
      </c>
      <c r="C65" s="17">
        <f t="shared" si="23"/>
        <v>5</v>
      </c>
      <c r="D65" s="17">
        <f t="shared" si="23"/>
        <v>5</v>
      </c>
      <c r="E65" s="17">
        <f t="shared" si="23"/>
        <v>4.63</v>
      </c>
      <c r="F65" s="17">
        <f t="shared" si="23"/>
        <v>4.83</v>
      </c>
      <c r="G65" s="17">
        <f t="shared" si="23"/>
        <v>5.0199999999999996</v>
      </c>
      <c r="H65" s="17">
        <f t="shared" si="23"/>
        <v>5</v>
      </c>
      <c r="I65" s="17">
        <f t="shared" si="23"/>
        <v>5</v>
      </c>
      <c r="J65" s="17">
        <f t="shared" si="23"/>
        <v>5.18</v>
      </c>
      <c r="K65" s="17">
        <f t="shared" si="23"/>
        <v>5</v>
      </c>
      <c r="L65" s="17">
        <f t="shared" si="23"/>
        <v>5.17</v>
      </c>
      <c r="M65" s="17">
        <f t="shared" si="23"/>
        <v>5</v>
      </c>
      <c r="N65" s="17">
        <f t="shared" si="23"/>
        <v>5</v>
      </c>
      <c r="O65" s="18">
        <f t="shared" si="23"/>
        <v>7.18</v>
      </c>
      <c r="P65" s="16">
        <f t="shared" si="22"/>
        <v>5.1435714285714296</v>
      </c>
    </row>
    <row r="66" spans="1:16" x14ac:dyDescent="0.25">
      <c r="A66" s="59" t="s">
        <v>26</v>
      </c>
      <c r="B66" s="17">
        <f t="shared" si="23"/>
        <v>0</v>
      </c>
      <c r="C66" s="17">
        <f t="shared" si="23"/>
        <v>50</v>
      </c>
      <c r="D66" s="17">
        <f t="shared" si="23"/>
        <v>0</v>
      </c>
      <c r="E66" s="17">
        <f t="shared" si="23"/>
        <v>10</v>
      </c>
      <c r="F66" s="17">
        <f t="shared" si="23"/>
        <v>9.76</v>
      </c>
      <c r="G66" s="17">
        <f t="shared" si="23"/>
        <v>50</v>
      </c>
      <c r="H66" s="17">
        <f t="shared" si="23"/>
        <v>0</v>
      </c>
      <c r="I66" s="17">
        <f t="shared" si="23"/>
        <v>0</v>
      </c>
      <c r="J66" s="17">
        <f t="shared" si="23"/>
        <v>0</v>
      </c>
      <c r="K66" s="17">
        <f t="shared" si="23"/>
        <v>0</v>
      </c>
      <c r="L66" s="17">
        <f t="shared" si="23"/>
        <v>6.1</v>
      </c>
      <c r="M66" s="17">
        <f t="shared" si="23"/>
        <v>0</v>
      </c>
      <c r="N66" s="17">
        <f t="shared" si="23"/>
        <v>0</v>
      </c>
      <c r="O66" s="18">
        <f t="shared" si="23"/>
        <v>0</v>
      </c>
      <c r="P66" s="16">
        <f t="shared" si="22"/>
        <v>8.99</v>
      </c>
    </row>
    <row r="67" spans="1:16" ht="15.75" thickBot="1" x14ac:dyDescent="0.3">
      <c r="A67" s="62" t="s">
        <v>49</v>
      </c>
      <c r="B67" s="25">
        <f t="shared" si="23"/>
        <v>5</v>
      </c>
      <c r="C67" s="25">
        <f t="shared" si="23"/>
        <v>5</v>
      </c>
      <c r="D67" s="25">
        <f t="shared" si="23"/>
        <v>4.87</v>
      </c>
      <c r="E67" s="25">
        <f t="shared" si="23"/>
        <v>-21.7</v>
      </c>
      <c r="F67" s="25">
        <f t="shared" si="23"/>
        <v>4.8099999999999996</v>
      </c>
      <c r="G67" s="25">
        <f t="shared" si="23"/>
        <v>5.03</v>
      </c>
      <c r="H67" s="25">
        <f t="shared" si="23"/>
        <v>5.01</v>
      </c>
      <c r="I67" s="25">
        <f t="shared" si="23"/>
        <v>5</v>
      </c>
      <c r="J67" s="25">
        <f t="shared" si="23"/>
        <v>7.6</v>
      </c>
      <c r="K67" s="25">
        <f t="shared" si="23"/>
        <v>5</v>
      </c>
      <c r="L67" s="25">
        <f t="shared" si="23"/>
        <v>9.65</v>
      </c>
      <c r="M67" s="25">
        <f t="shared" si="23"/>
        <v>3</v>
      </c>
      <c r="N67" s="25">
        <f t="shared" si="23"/>
        <v>5</v>
      </c>
      <c r="O67" s="26">
        <f t="shared" si="23"/>
        <v>3.28</v>
      </c>
      <c r="P67" s="22">
        <f t="shared" si="22"/>
        <v>3.3250000000000002</v>
      </c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65" fitToHeight="3" orientation="portrait" r:id="rId1"/>
  <headerFooter>
    <oddHeader>&amp;LČ.j.: MSMT-21301/2025-1</oddHeader>
  </headerFooter>
  <ignoredErrors>
    <ignoredError sqref="B48:O48 B46:O46 B39:O39 B37:O37 B47:O47 B38: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F6AA-D804-49D3-8E16-BCA32B763306}">
  <sheetPr>
    <tabColor theme="8" tint="0.59999389629810485"/>
    <pageSetUpPr fitToPage="1"/>
  </sheetPr>
  <dimension ref="A1:P3"/>
  <sheetViews>
    <sheetView topLeftCell="C1" workbookViewId="0">
      <selection activeCell="B1" sqref="B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32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8BF7-68FA-4624-BC32-CC29C1A86B35}">
  <sheetPr>
    <tabColor theme="8" tint="0.59999389629810485"/>
    <pageSetUpPr fitToPage="1"/>
  </sheetPr>
  <dimension ref="A1:P3"/>
  <sheetViews>
    <sheetView workbookViewId="0">
      <selection activeCell="B1" sqref="B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36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F76B-E5F1-4708-B96B-31BF28871AE8}">
  <sheetPr>
    <tabColor theme="8" tint="0.59999389629810485"/>
    <pageSetUpPr fitToPage="1"/>
  </sheetPr>
  <dimension ref="A1:P3"/>
  <sheetViews>
    <sheetView workbookViewId="0">
      <selection activeCell="B1" sqref="B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21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F8C6-AE4C-4880-87E5-F60EF5D8CB9F}">
  <sheetPr>
    <tabColor theme="8" tint="0.59999389629810485"/>
    <pageSetUpPr fitToPage="1"/>
  </sheetPr>
  <dimension ref="A1:P3"/>
  <sheetViews>
    <sheetView workbookViewId="0">
      <selection activeCell="B1" sqref="B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B75E-A35C-4C5A-BD25-1FC9DB6BEEAF}">
  <sheetPr>
    <tabColor theme="8" tint="0.59999389629810485"/>
    <pageSetUpPr fitToPage="1"/>
  </sheetPr>
  <dimension ref="A1:P3"/>
  <sheetViews>
    <sheetView topLeftCell="C1" workbookViewId="0">
      <selection activeCell="B1" sqref="B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29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11AC-69B2-4893-A52D-519229C45FCB}">
  <sheetPr>
    <tabColor theme="8" tint="0.59999389629810485"/>
    <pageSetUpPr fitToPage="1"/>
  </sheetPr>
  <dimension ref="A1:P3"/>
  <sheetViews>
    <sheetView workbookViewId="0">
      <selection activeCell="B2" sqref="B2:O2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30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9AB8-68B9-4CDC-BC2C-29F99F488287}">
  <sheetPr>
    <tabColor theme="8" tint="0.59999389629810485"/>
    <pageSetUpPr fitToPage="1"/>
  </sheetPr>
  <dimension ref="A1:P3"/>
  <sheetViews>
    <sheetView workbookViewId="0">
      <selection activeCell="B1" sqref="B1:O1"/>
    </sheetView>
  </sheetViews>
  <sheetFormatPr defaultRowHeight="15" x14ac:dyDescent="0.25"/>
  <sheetData>
    <row r="1" spans="1:16" ht="18.75" x14ac:dyDescent="0.3">
      <c r="B1" s="75" t="str">
        <f>'Graf č. 1'!$B$1</f>
        <v>Krajské normativy MP, MPP a MPN Speciálně pedagogická centra SPC - v letech 2023 až 2025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9"/>
    </row>
    <row r="2" spans="1:16" ht="15.75" x14ac:dyDescent="0.25">
      <c r="A2" s="8"/>
      <c r="B2" s="84" t="s">
        <v>31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"/>
    </row>
    <row r="3" spans="1:1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</sheetData>
  <mergeCells count="1">
    <mergeCell ref="B2:O2"/>
  </mergeCells>
  <pageMargins left="0.70866141732283472" right="0.7086614173228347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Tabulka č. 9</vt:lpstr>
      <vt:lpstr>Tabulka č. 10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2025-09-10T09:59:13Z</cp:lastPrinted>
  <dcterms:created xsi:type="dcterms:W3CDTF">2013-07-15T08:35:23Z</dcterms:created>
  <dcterms:modified xsi:type="dcterms:W3CDTF">2025-09-10T10:03:30Z</dcterms:modified>
</cp:coreProperties>
</file>