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5440" windowHeight="12525" activeTab="5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8" r:id="rId7"/>
    <sheet name="zkratky VŠ" sheetId="10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N28" i="8" l="1"/>
  <c r="O28" i="8" s="1"/>
  <c r="M28" i="8"/>
  <c r="L28" i="8"/>
  <c r="K28" i="8"/>
  <c r="F28" i="8"/>
  <c r="N27" i="8"/>
  <c r="M27" i="8"/>
  <c r="L27" i="8"/>
  <c r="K27" i="8"/>
  <c r="O27" i="8" s="1"/>
  <c r="F27" i="8"/>
  <c r="G28" i="8" s="1"/>
  <c r="N26" i="8"/>
  <c r="O26" i="8" s="1"/>
  <c r="M26" i="8"/>
  <c r="L26" i="8"/>
  <c r="K26" i="8"/>
  <c r="F26" i="8"/>
  <c r="N25" i="8"/>
  <c r="M25" i="8"/>
  <c r="L25" i="8"/>
  <c r="K25" i="8"/>
  <c r="O25" i="8" s="1"/>
  <c r="F25" i="8"/>
  <c r="G26" i="8" s="1"/>
  <c r="N24" i="8"/>
  <c r="M24" i="8"/>
  <c r="L24" i="8"/>
  <c r="K24" i="8"/>
  <c r="O24" i="8" s="1"/>
  <c r="F24" i="8"/>
  <c r="N23" i="8"/>
  <c r="M23" i="8"/>
  <c r="L23" i="8"/>
  <c r="K23" i="8"/>
  <c r="O23" i="8" s="1"/>
  <c r="F23" i="8"/>
  <c r="G24" i="8" s="1"/>
  <c r="N22" i="8"/>
  <c r="M22" i="8"/>
  <c r="L22" i="8"/>
  <c r="K22" i="8"/>
  <c r="O22" i="8" s="1"/>
  <c r="F22" i="8"/>
  <c r="N21" i="8"/>
  <c r="M21" i="8"/>
  <c r="L21" i="8"/>
  <c r="F21" i="8"/>
  <c r="G22" i="8" s="1"/>
  <c r="B21" i="8"/>
  <c r="K21" i="8" s="1"/>
  <c r="O21" i="8" s="1"/>
  <c r="N20" i="8"/>
  <c r="M20" i="8"/>
  <c r="L20" i="8"/>
  <c r="K20" i="8"/>
  <c r="O20" i="8" s="1"/>
  <c r="F20" i="8"/>
  <c r="H20" i="8" s="1"/>
  <c r="N19" i="8"/>
  <c r="M19" i="8"/>
  <c r="L19" i="8"/>
  <c r="K19" i="8"/>
  <c r="O19" i="8" s="1"/>
  <c r="G19" i="8"/>
  <c r="F19" i="8"/>
  <c r="N18" i="8"/>
  <c r="M18" i="8"/>
  <c r="L18" i="8"/>
  <c r="K18" i="8"/>
  <c r="O18" i="8" s="1"/>
  <c r="F18" i="8"/>
  <c r="H18" i="8" s="1"/>
  <c r="N17" i="8"/>
  <c r="M17" i="8"/>
  <c r="L17" i="8"/>
  <c r="K17" i="8"/>
  <c r="O17" i="8" s="1"/>
  <c r="G17" i="8"/>
  <c r="F17" i="8"/>
  <c r="N16" i="8"/>
  <c r="M16" i="8"/>
  <c r="L16" i="8"/>
  <c r="K16" i="8"/>
  <c r="O16" i="8" s="1"/>
  <c r="F16" i="8"/>
  <c r="H16" i="8" s="1"/>
  <c r="N15" i="8"/>
  <c r="M15" i="8"/>
  <c r="L15" i="8"/>
  <c r="K15" i="8"/>
  <c r="O15" i="8" s="1"/>
  <c r="G15" i="8"/>
  <c r="F15" i="8"/>
  <c r="N14" i="8"/>
  <c r="M14" i="8"/>
  <c r="L14" i="8"/>
  <c r="K14" i="8"/>
  <c r="O14" i="8" s="1"/>
  <c r="F14" i="8"/>
  <c r="H14" i="8" s="1"/>
  <c r="N13" i="8"/>
  <c r="M13" i="8"/>
  <c r="L13" i="8"/>
  <c r="K13" i="8"/>
  <c r="O13" i="8" s="1"/>
  <c r="G13" i="8"/>
  <c r="F13" i="8"/>
  <c r="N12" i="8"/>
  <c r="M12" i="8"/>
  <c r="L12" i="8"/>
  <c r="K12" i="8"/>
  <c r="O12" i="8" s="1"/>
  <c r="F12" i="8"/>
  <c r="H13" i="8" s="1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AA36" i="5"/>
  <c r="AA35" i="5"/>
  <c r="AA34" i="5"/>
  <c r="AA33" i="5"/>
  <c r="AE32" i="5"/>
  <c r="AA32" i="5"/>
  <c r="AA31" i="5"/>
  <c r="AA30" i="5"/>
  <c r="AA29" i="5"/>
  <c r="AA28" i="5"/>
  <c r="AA27" i="5"/>
  <c r="AA26" i="5"/>
  <c r="AA25" i="5"/>
  <c r="AA24" i="5"/>
  <c r="AA23" i="5"/>
  <c r="AA22" i="5"/>
  <c r="AA21" i="5"/>
  <c r="AA20" i="5"/>
  <c r="AA19" i="5"/>
  <c r="AA18" i="5"/>
  <c r="AA17" i="5"/>
  <c r="AA16" i="5"/>
  <c r="AA15" i="5"/>
  <c r="AA14" i="5"/>
  <c r="AA13" i="5"/>
  <c r="AA12" i="5"/>
  <c r="AA10" i="5" s="1"/>
  <c r="AA11" i="5"/>
  <c r="Z10" i="5"/>
  <c r="X10" i="5"/>
  <c r="V10" i="5"/>
  <c r="T10" i="5"/>
  <c r="R10" i="5"/>
  <c r="O10" i="5"/>
  <c r="M10" i="5"/>
  <c r="J10" i="5"/>
  <c r="H10" i="5"/>
  <c r="F10" i="5"/>
  <c r="D10" i="5"/>
  <c r="F284" i="4"/>
  <c r="C279" i="4"/>
  <c r="F278" i="4"/>
  <c r="E278" i="4"/>
  <c r="C278" i="4"/>
  <c r="F277" i="4"/>
  <c r="C277" i="4"/>
  <c r="F276" i="4"/>
  <c r="E276" i="4"/>
  <c r="C276" i="4"/>
  <c r="F275" i="4"/>
  <c r="C275" i="4"/>
  <c r="E273" i="4"/>
  <c r="E272" i="4"/>
  <c r="E271" i="4"/>
  <c r="E270" i="4"/>
  <c r="E274" i="4" s="1"/>
  <c r="E268" i="4"/>
  <c r="E267" i="4"/>
  <c r="E266" i="4"/>
  <c r="E265" i="4"/>
  <c r="E269" i="4" s="1"/>
  <c r="E263" i="4"/>
  <c r="E262" i="4"/>
  <c r="E261" i="4"/>
  <c r="E260" i="4"/>
  <c r="E258" i="4"/>
  <c r="E257" i="4"/>
  <c r="E256" i="4"/>
  <c r="E255" i="4"/>
  <c r="E259" i="4" s="1"/>
  <c r="E253" i="4"/>
  <c r="E252" i="4"/>
  <c r="E251" i="4"/>
  <c r="E250" i="4"/>
  <c r="E248" i="4"/>
  <c r="E247" i="4"/>
  <c r="E246" i="4"/>
  <c r="E245" i="4"/>
  <c r="E249" i="4" s="1"/>
  <c r="E243" i="4"/>
  <c r="E242" i="4"/>
  <c r="E241" i="4"/>
  <c r="E240" i="4"/>
  <c r="E238" i="4"/>
  <c r="E237" i="4"/>
  <c r="E236" i="4"/>
  <c r="E235" i="4"/>
  <c r="E239" i="4" s="1"/>
  <c r="E233" i="4"/>
  <c r="E232" i="4"/>
  <c r="E231" i="4"/>
  <c r="E230" i="4"/>
  <c r="E234" i="4" s="1"/>
  <c r="E228" i="4"/>
  <c r="E227" i="4"/>
  <c r="E226" i="4"/>
  <c r="E225" i="4"/>
  <c r="E229" i="4" s="1"/>
  <c r="E223" i="4"/>
  <c r="E222" i="4"/>
  <c r="E277" i="4" s="1"/>
  <c r="E221" i="4"/>
  <c r="E220" i="4"/>
  <c r="E275" i="4" s="1"/>
  <c r="K209" i="4"/>
  <c r="D209" i="4"/>
  <c r="C209" i="4"/>
  <c r="E209" i="4" s="1"/>
  <c r="D208" i="4"/>
  <c r="C208" i="4"/>
  <c r="D207" i="4"/>
  <c r="C207" i="4"/>
  <c r="D206" i="4"/>
  <c r="C206" i="4"/>
  <c r="D205" i="4"/>
  <c r="C205" i="4"/>
  <c r="D204" i="4"/>
  <c r="C204" i="4"/>
  <c r="L203" i="4"/>
  <c r="E203" i="4"/>
  <c r="G202" i="4"/>
  <c r="G201" i="4"/>
  <c r="G200" i="4"/>
  <c r="G199" i="4"/>
  <c r="G198" i="4"/>
  <c r="L197" i="4"/>
  <c r="E197" i="4"/>
  <c r="G196" i="4"/>
  <c r="G195" i="4"/>
  <c r="G194" i="4"/>
  <c r="G193" i="4"/>
  <c r="G192" i="4"/>
  <c r="L191" i="4"/>
  <c r="E191" i="4"/>
  <c r="G190" i="4"/>
  <c r="G189" i="4"/>
  <c r="G188" i="4"/>
  <c r="G187" i="4"/>
  <c r="G186" i="4"/>
  <c r="L185" i="4"/>
  <c r="E185" i="4"/>
  <c r="G184" i="4"/>
  <c r="G183" i="4"/>
  <c r="G182" i="4"/>
  <c r="G181" i="4"/>
  <c r="G180" i="4"/>
  <c r="H167" i="4"/>
  <c r="D167" i="4"/>
  <c r="D314" i="4" s="1"/>
  <c r="C167" i="4"/>
  <c r="C314" i="4" s="1"/>
  <c r="L166" i="4"/>
  <c r="L313" i="4" s="1"/>
  <c r="H166" i="4"/>
  <c r="D166" i="4"/>
  <c r="C166" i="4"/>
  <c r="C313" i="4" s="1"/>
  <c r="L165" i="4"/>
  <c r="L312" i="4" s="1"/>
  <c r="H165" i="4"/>
  <c r="D165" i="4"/>
  <c r="C165" i="4"/>
  <c r="C312" i="4" s="1"/>
  <c r="L164" i="4"/>
  <c r="L311" i="4" s="1"/>
  <c r="J164" i="4"/>
  <c r="H164" i="4"/>
  <c r="F164" i="4"/>
  <c r="D164" i="4"/>
  <c r="C164" i="4"/>
  <c r="C311" i="4" s="1"/>
  <c r="L163" i="4"/>
  <c r="L310" i="4" s="1"/>
  <c r="H163" i="4"/>
  <c r="D163" i="4"/>
  <c r="C163" i="4"/>
  <c r="C310" i="4" s="1"/>
  <c r="L162" i="4"/>
  <c r="L309" i="4" s="1"/>
  <c r="J162" i="4"/>
  <c r="H162" i="4"/>
  <c r="F162" i="4"/>
  <c r="D162" i="4"/>
  <c r="C162" i="4"/>
  <c r="C309" i="4" s="1"/>
  <c r="N161" i="4"/>
  <c r="J161" i="4"/>
  <c r="F161" i="4"/>
  <c r="N160" i="4"/>
  <c r="M160" i="4"/>
  <c r="E160" i="4"/>
  <c r="N159" i="4"/>
  <c r="M159" i="4"/>
  <c r="I159" i="4"/>
  <c r="K159" i="4" s="1"/>
  <c r="E159" i="4"/>
  <c r="G159" i="4" s="1"/>
  <c r="N158" i="4"/>
  <c r="M158" i="4"/>
  <c r="E158" i="4"/>
  <c r="N157" i="4"/>
  <c r="M157" i="4"/>
  <c r="I157" i="4"/>
  <c r="K157" i="4" s="1"/>
  <c r="E157" i="4"/>
  <c r="G157" i="4" s="1"/>
  <c r="N156" i="4"/>
  <c r="M156" i="4"/>
  <c r="M161" i="4" s="1"/>
  <c r="E156" i="4"/>
  <c r="J155" i="4"/>
  <c r="F155" i="4"/>
  <c r="N154" i="4"/>
  <c r="M154" i="4"/>
  <c r="G154" i="4"/>
  <c r="E154" i="4"/>
  <c r="I154" i="4" s="1"/>
  <c r="K154" i="4" s="1"/>
  <c r="K155" i="4" s="1"/>
  <c r="N153" i="4"/>
  <c r="M153" i="4"/>
  <c r="G153" i="4"/>
  <c r="E153" i="4"/>
  <c r="I153" i="4" s="1"/>
  <c r="K153" i="4" s="1"/>
  <c r="N152" i="4"/>
  <c r="M152" i="4"/>
  <c r="K152" i="4"/>
  <c r="I152" i="4"/>
  <c r="G152" i="4"/>
  <c r="E152" i="4"/>
  <c r="N151" i="4"/>
  <c r="M151" i="4"/>
  <c r="M155" i="4" s="1"/>
  <c r="G151" i="4"/>
  <c r="E151" i="4"/>
  <c r="I151" i="4" s="1"/>
  <c r="K151" i="4" s="1"/>
  <c r="N150" i="4"/>
  <c r="M150" i="4"/>
  <c r="K150" i="4"/>
  <c r="I150" i="4"/>
  <c r="G150" i="4"/>
  <c r="E150" i="4"/>
  <c r="E155" i="4" s="1"/>
  <c r="J149" i="4"/>
  <c r="F149" i="4"/>
  <c r="N148" i="4"/>
  <c r="M148" i="4"/>
  <c r="I148" i="4"/>
  <c r="K148" i="4" s="1"/>
  <c r="G148" i="4"/>
  <c r="E148" i="4"/>
  <c r="N147" i="4"/>
  <c r="M147" i="4"/>
  <c r="I147" i="4"/>
  <c r="K147" i="4" s="1"/>
  <c r="E147" i="4"/>
  <c r="G147" i="4" s="1"/>
  <c r="N146" i="4"/>
  <c r="M146" i="4"/>
  <c r="E146" i="4"/>
  <c r="G146" i="4" s="1"/>
  <c r="N145" i="4"/>
  <c r="M145" i="4"/>
  <c r="I145" i="4"/>
  <c r="K145" i="4" s="1"/>
  <c r="E145" i="4"/>
  <c r="G145" i="4" s="1"/>
  <c r="N144" i="4"/>
  <c r="N149" i="4" s="1"/>
  <c r="M144" i="4"/>
  <c r="M149" i="4" s="1"/>
  <c r="E144" i="4"/>
  <c r="J143" i="4"/>
  <c r="F143" i="4"/>
  <c r="N142" i="4"/>
  <c r="M142" i="4"/>
  <c r="E142" i="4"/>
  <c r="N141" i="4"/>
  <c r="M141" i="4"/>
  <c r="I141" i="4"/>
  <c r="K141" i="4" s="1"/>
  <c r="G141" i="4"/>
  <c r="E141" i="4"/>
  <c r="N140" i="4"/>
  <c r="M140" i="4"/>
  <c r="M143" i="4" s="1"/>
  <c r="K140" i="4"/>
  <c r="G140" i="4"/>
  <c r="E140" i="4"/>
  <c r="I140" i="4" s="1"/>
  <c r="N139" i="4"/>
  <c r="M139" i="4"/>
  <c r="K139" i="4"/>
  <c r="I139" i="4"/>
  <c r="G139" i="4"/>
  <c r="E139" i="4"/>
  <c r="N138" i="4"/>
  <c r="N143" i="4" s="1"/>
  <c r="M138" i="4"/>
  <c r="E138" i="4"/>
  <c r="J137" i="4"/>
  <c r="F137" i="4"/>
  <c r="N136" i="4"/>
  <c r="M136" i="4"/>
  <c r="E136" i="4"/>
  <c r="N135" i="4"/>
  <c r="M135" i="4"/>
  <c r="I135" i="4"/>
  <c r="K135" i="4" s="1"/>
  <c r="G135" i="4"/>
  <c r="E135" i="4"/>
  <c r="N134" i="4"/>
  <c r="M134" i="4"/>
  <c r="E134" i="4"/>
  <c r="N133" i="4"/>
  <c r="N137" i="4" s="1"/>
  <c r="M133" i="4"/>
  <c r="G133" i="4"/>
  <c r="E133" i="4"/>
  <c r="I133" i="4" s="1"/>
  <c r="K133" i="4" s="1"/>
  <c r="N132" i="4"/>
  <c r="M132" i="4"/>
  <c r="E132" i="4"/>
  <c r="J131" i="4"/>
  <c r="F131" i="4"/>
  <c r="N130" i="4"/>
  <c r="M130" i="4"/>
  <c r="K130" i="4"/>
  <c r="I130" i="4"/>
  <c r="G130" i="4"/>
  <c r="E130" i="4"/>
  <c r="N129" i="4"/>
  <c r="M129" i="4"/>
  <c r="E129" i="4"/>
  <c r="N128" i="4"/>
  <c r="M128" i="4"/>
  <c r="I128" i="4"/>
  <c r="K128" i="4" s="1"/>
  <c r="G128" i="4"/>
  <c r="E128" i="4"/>
  <c r="N127" i="4"/>
  <c r="M127" i="4"/>
  <c r="M131" i="4" s="1"/>
  <c r="K127" i="4"/>
  <c r="G127" i="4"/>
  <c r="E127" i="4"/>
  <c r="I127" i="4" s="1"/>
  <c r="N126" i="4"/>
  <c r="N131" i="4" s="1"/>
  <c r="M126" i="4"/>
  <c r="K126" i="4"/>
  <c r="I126" i="4"/>
  <c r="G126" i="4"/>
  <c r="E126" i="4"/>
  <c r="N125" i="4"/>
  <c r="J125" i="4"/>
  <c r="F125" i="4"/>
  <c r="N124" i="4"/>
  <c r="M124" i="4"/>
  <c r="E124" i="4"/>
  <c r="G124" i="4" s="1"/>
  <c r="N123" i="4"/>
  <c r="M123" i="4"/>
  <c r="I123" i="4"/>
  <c r="K123" i="4" s="1"/>
  <c r="E123" i="4"/>
  <c r="G123" i="4" s="1"/>
  <c r="N122" i="4"/>
  <c r="M122" i="4"/>
  <c r="E122" i="4"/>
  <c r="G122" i="4" s="1"/>
  <c r="N121" i="4"/>
  <c r="M121" i="4"/>
  <c r="I121" i="4"/>
  <c r="K121" i="4" s="1"/>
  <c r="E121" i="4"/>
  <c r="G121" i="4" s="1"/>
  <c r="N120" i="4"/>
  <c r="M120" i="4"/>
  <c r="M125" i="4" s="1"/>
  <c r="E120" i="4"/>
  <c r="J119" i="4"/>
  <c r="F119" i="4"/>
  <c r="N118" i="4"/>
  <c r="M118" i="4"/>
  <c r="E118" i="4"/>
  <c r="N117" i="4"/>
  <c r="M117" i="4"/>
  <c r="I117" i="4"/>
  <c r="K117" i="4" s="1"/>
  <c r="G117" i="4"/>
  <c r="E117" i="4"/>
  <c r="N116" i="4"/>
  <c r="M116" i="4"/>
  <c r="G116" i="4"/>
  <c r="E116" i="4"/>
  <c r="I116" i="4" s="1"/>
  <c r="K116" i="4" s="1"/>
  <c r="N115" i="4"/>
  <c r="M115" i="4"/>
  <c r="K115" i="4"/>
  <c r="I115" i="4"/>
  <c r="G115" i="4"/>
  <c r="E115" i="4"/>
  <c r="N114" i="4"/>
  <c r="M114" i="4"/>
  <c r="E114" i="4"/>
  <c r="J113" i="4"/>
  <c r="F113" i="4"/>
  <c r="N112" i="4"/>
  <c r="M112" i="4"/>
  <c r="E112" i="4"/>
  <c r="N111" i="4"/>
  <c r="M111" i="4"/>
  <c r="G111" i="4"/>
  <c r="E111" i="4"/>
  <c r="I111" i="4" s="1"/>
  <c r="K111" i="4" s="1"/>
  <c r="N110" i="4"/>
  <c r="M110" i="4"/>
  <c r="E110" i="4"/>
  <c r="N109" i="4"/>
  <c r="M109" i="4"/>
  <c r="I109" i="4"/>
  <c r="K109" i="4" s="1"/>
  <c r="G109" i="4"/>
  <c r="E109" i="4"/>
  <c r="N108" i="4"/>
  <c r="N113" i="4" s="1"/>
  <c r="M108" i="4"/>
  <c r="G108" i="4"/>
  <c r="E108" i="4"/>
  <c r="N107" i="4"/>
  <c r="J107" i="4"/>
  <c r="F107" i="4"/>
  <c r="N106" i="4"/>
  <c r="M106" i="4"/>
  <c r="E106" i="4"/>
  <c r="G106" i="4" s="1"/>
  <c r="N105" i="4"/>
  <c r="M105" i="4"/>
  <c r="E105" i="4"/>
  <c r="G105" i="4" s="1"/>
  <c r="N104" i="4"/>
  <c r="M104" i="4"/>
  <c r="E104" i="4"/>
  <c r="G104" i="4" s="1"/>
  <c r="N103" i="4"/>
  <c r="M103" i="4"/>
  <c r="E103" i="4"/>
  <c r="G103" i="4" s="1"/>
  <c r="N102" i="4"/>
  <c r="M102" i="4"/>
  <c r="M107" i="4" s="1"/>
  <c r="E102" i="4"/>
  <c r="G102" i="4" s="1"/>
  <c r="G107" i="4" s="1"/>
  <c r="M101" i="4"/>
  <c r="J101" i="4"/>
  <c r="F101" i="4"/>
  <c r="N100" i="4"/>
  <c r="M100" i="4"/>
  <c r="K100" i="4"/>
  <c r="I100" i="4"/>
  <c r="G100" i="4"/>
  <c r="E100" i="4"/>
  <c r="N99" i="4"/>
  <c r="M99" i="4"/>
  <c r="G99" i="4"/>
  <c r="E99" i="4"/>
  <c r="I99" i="4" s="1"/>
  <c r="K99" i="4" s="1"/>
  <c r="N98" i="4"/>
  <c r="M98" i="4"/>
  <c r="K98" i="4"/>
  <c r="I98" i="4"/>
  <c r="G98" i="4"/>
  <c r="E98" i="4"/>
  <c r="N97" i="4"/>
  <c r="M97" i="4"/>
  <c r="G97" i="4"/>
  <c r="E97" i="4"/>
  <c r="E101" i="4" s="1"/>
  <c r="N96" i="4"/>
  <c r="N101" i="4" s="1"/>
  <c r="M96" i="4"/>
  <c r="K96" i="4"/>
  <c r="I96" i="4"/>
  <c r="G96" i="4"/>
  <c r="G101" i="4" s="1"/>
  <c r="E96" i="4"/>
  <c r="N95" i="4"/>
  <c r="J95" i="4"/>
  <c r="G95" i="4"/>
  <c r="F95" i="4"/>
  <c r="N94" i="4"/>
  <c r="M94" i="4"/>
  <c r="I94" i="4"/>
  <c r="K94" i="4" s="1"/>
  <c r="E94" i="4"/>
  <c r="G94" i="4" s="1"/>
  <c r="N93" i="4"/>
  <c r="M93" i="4"/>
  <c r="I93" i="4"/>
  <c r="K93" i="4" s="1"/>
  <c r="E93" i="4"/>
  <c r="G93" i="4" s="1"/>
  <c r="N92" i="4"/>
  <c r="M92" i="4"/>
  <c r="I92" i="4"/>
  <c r="K92" i="4" s="1"/>
  <c r="E92" i="4"/>
  <c r="G92" i="4" s="1"/>
  <c r="N91" i="4"/>
  <c r="M91" i="4"/>
  <c r="I91" i="4"/>
  <c r="K91" i="4" s="1"/>
  <c r="E91" i="4"/>
  <c r="G91" i="4" s="1"/>
  <c r="N90" i="4"/>
  <c r="M90" i="4"/>
  <c r="M95" i="4" s="1"/>
  <c r="I90" i="4"/>
  <c r="E90" i="4"/>
  <c r="G90" i="4" s="1"/>
  <c r="M89" i="4"/>
  <c r="J89" i="4"/>
  <c r="F89" i="4"/>
  <c r="N88" i="4"/>
  <c r="M88" i="4"/>
  <c r="G88" i="4"/>
  <c r="E88" i="4"/>
  <c r="I88" i="4" s="1"/>
  <c r="K88" i="4" s="1"/>
  <c r="N87" i="4"/>
  <c r="M87" i="4"/>
  <c r="K87" i="4"/>
  <c r="I87" i="4"/>
  <c r="G87" i="4"/>
  <c r="E87" i="4"/>
  <c r="N86" i="4"/>
  <c r="M86" i="4"/>
  <c r="G86" i="4"/>
  <c r="E86" i="4"/>
  <c r="I86" i="4" s="1"/>
  <c r="K86" i="4" s="1"/>
  <c r="N85" i="4"/>
  <c r="M85" i="4"/>
  <c r="K85" i="4"/>
  <c r="I85" i="4"/>
  <c r="G85" i="4"/>
  <c r="E85" i="4"/>
  <c r="N84" i="4"/>
  <c r="M84" i="4"/>
  <c r="G84" i="4"/>
  <c r="E84" i="4"/>
  <c r="E89" i="4" s="1"/>
  <c r="J83" i="4"/>
  <c r="F83" i="4"/>
  <c r="N82" i="4"/>
  <c r="M82" i="4"/>
  <c r="I82" i="4"/>
  <c r="K82" i="4" s="1"/>
  <c r="E82" i="4"/>
  <c r="G82" i="4" s="1"/>
  <c r="N81" i="4"/>
  <c r="N83" i="4" s="1"/>
  <c r="M81" i="4"/>
  <c r="E81" i="4"/>
  <c r="I81" i="4" s="1"/>
  <c r="K81" i="4" s="1"/>
  <c r="N80" i="4"/>
  <c r="M80" i="4"/>
  <c r="I80" i="4"/>
  <c r="K80" i="4" s="1"/>
  <c r="E80" i="4"/>
  <c r="G80" i="4" s="1"/>
  <c r="N79" i="4"/>
  <c r="M79" i="4"/>
  <c r="I79" i="4"/>
  <c r="K79" i="4" s="1"/>
  <c r="E79" i="4"/>
  <c r="G79" i="4" s="1"/>
  <c r="N78" i="4"/>
  <c r="M78" i="4"/>
  <c r="M83" i="4" s="1"/>
  <c r="I78" i="4"/>
  <c r="E78" i="4"/>
  <c r="G78" i="4" s="1"/>
  <c r="J77" i="4"/>
  <c r="F77" i="4"/>
  <c r="N76" i="4"/>
  <c r="M76" i="4"/>
  <c r="I76" i="4"/>
  <c r="K76" i="4" s="1"/>
  <c r="G76" i="4"/>
  <c r="E76" i="4"/>
  <c r="N75" i="4"/>
  <c r="M75" i="4"/>
  <c r="G75" i="4"/>
  <c r="E75" i="4"/>
  <c r="I75" i="4" s="1"/>
  <c r="K75" i="4" s="1"/>
  <c r="N74" i="4"/>
  <c r="M74" i="4"/>
  <c r="K74" i="4"/>
  <c r="I74" i="4"/>
  <c r="G74" i="4"/>
  <c r="E74" i="4"/>
  <c r="N73" i="4"/>
  <c r="N77" i="4" s="1"/>
  <c r="M73" i="4"/>
  <c r="M77" i="4" s="1"/>
  <c r="E73" i="4"/>
  <c r="I73" i="4" s="1"/>
  <c r="K73" i="4" s="1"/>
  <c r="N72" i="4"/>
  <c r="M72" i="4"/>
  <c r="I72" i="4"/>
  <c r="K72" i="4" s="1"/>
  <c r="G72" i="4"/>
  <c r="E72" i="4"/>
  <c r="J71" i="4"/>
  <c r="F71" i="4"/>
  <c r="N70" i="4"/>
  <c r="M70" i="4"/>
  <c r="I70" i="4"/>
  <c r="K70" i="4" s="1"/>
  <c r="G70" i="4"/>
  <c r="E70" i="4"/>
  <c r="N69" i="4"/>
  <c r="M69" i="4"/>
  <c r="E69" i="4"/>
  <c r="G69" i="4" s="1"/>
  <c r="N68" i="4"/>
  <c r="M68" i="4"/>
  <c r="G68" i="4"/>
  <c r="G71" i="4" s="1"/>
  <c r="E68" i="4"/>
  <c r="I68" i="4" s="1"/>
  <c r="K68" i="4" s="1"/>
  <c r="N67" i="4"/>
  <c r="M67" i="4"/>
  <c r="E67" i="4"/>
  <c r="G67" i="4" s="1"/>
  <c r="N66" i="4"/>
  <c r="N71" i="4" s="1"/>
  <c r="M66" i="4"/>
  <c r="M71" i="4" s="1"/>
  <c r="I66" i="4"/>
  <c r="K66" i="4" s="1"/>
  <c r="G66" i="4"/>
  <c r="E66" i="4"/>
  <c r="J65" i="4"/>
  <c r="F65" i="4"/>
  <c r="N64" i="4"/>
  <c r="M64" i="4"/>
  <c r="M65" i="4" s="1"/>
  <c r="K64" i="4"/>
  <c r="G64" i="4"/>
  <c r="E64" i="4"/>
  <c r="I64" i="4" s="1"/>
  <c r="N63" i="4"/>
  <c r="M63" i="4"/>
  <c r="K63" i="4"/>
  <c r="I63" i="4"/>
  <c r="G63" i="4"/>
  <c r="E63" i="4"/>
  <c r="N62" i="4"/>
  <c r="M62" i="4"/>
  <c r="K62" i="4"/>
  <c r="E62" i="4"/>
  <c r="I62" i="4" s="1"/>
  <c r="N61" i="4"/>
  <c r="M61" i="4"/>
  <c r="I61" i="4"/>
  <c r="K61" i="4" s="1"/>
  <c r="G61" i="4"/>
  <c r="E61" i="4"/>
  <c r="N60" i="4"/>
  <c r="M60" i="4"/>
  <c r="G60" i="4"/>
  <c r="E60" i="4"/>
  <c r="E59" i="4"/>
  <c r="N58" i="4"/>
  <c r="M58" i="4"/>
  <c r="J58" i="4"/>
  <c r="J59" i="4" s="1"/>
  <c r="F58" i="4"/>
  <c r="G58" i="4" s="1"/>
  <c r="E58" i="4"/>
  <c r="I58" i="4" s="1"/>
  <c r="K58" i="4" s="1"/>
  <c r="N57" i="4"/>
  <c r="M57" i="4"/>
  <c r="J57" i="4"/>
  <c r="G57" i="4"/>
  <c r="F57" i="4"/>
  <c r="E57" i="4"/>
  <c r="I57" i="4" s="1"/>
  <c r="K57" i="4" s="1"/>
  <c r="N56" i="4"/>
  <c r="M56" i="4"/>
  <c r="I56" i="4"/>
  <c r="K56" i="4" s="1"/>
  <c r="E56" i="4"/>
  <c r="G56" i="4" s="1"/>
  <c r="N55" i="4"/>
  <c r="M55" i="4"/>
  <c r="J55" i="4"/>
  <c r="I55" i="4"/>
  <c r="K55" i="4" s="1"/>
  <c r="F55" i="4"/>
  <c r="G55" i="4" s="1"/>
  <c r="E55" i="4"/>
  <c r="N54" i="4"/>
  <c r="N59" i="4" s="1"/>
  <c r="M54" i="4"/>
  <c r="G54" i="4"/>
  <c r="G59" i="4" s="1"/>
  <c r="E54" i="4"/>
  <c r="I54" i="4" s="1"/>
  <c r="N53" i="4"/>
  <c r="N52" i="4"/>
  <c r="M52" i="4"/>
  <c r="J52" i="4"/>
  <c r="G52" i="4"/>
  <c r="F52" i="4"/>
  <c r="E52" i="4"/>
  <c r="I52" i="4" s="1"/>
  <c r="K52" i="4" s="1"/>
  <c r="N51" i="4"/>
  <c r="M51" i="4"/>
  <c r="J51" i="4"/>
  <c r="G51" i="4"/>
  <c r="F51" i="4"/>
  <c r="F53" i="4" s="1"/>
  <c r="E51" i="4"/>
  <c r="I51" i="4" s="1"/>
  <c r="K51" i="4" s="1"/>
  <c r="N50" i="4"/>
  <c r="M50" i="4"/>
  <c r="E50" i="4"/>
  <c r="I50" i="4" s="1"/>
  <c r="K50" i="4" s="1"/>
  <c r="N49" i="4"/>
  <c r="M49" i="4"/>
  <c r="J49" i="4"/>
  <c r="J53" i="4" s="1"/>
  <c r="F49" i="4"/>
  <c r="E49" i="4"/>
  <c r="I49" i="4" s="1"/>
  <c r="K49" i="4" s="1"/>
  <c r="N48" i="4"/>
  <c r="M48" i="4"/>
  <c r="M53" i="4" s="1"/>
  <c r="I48" i="4"/>
  <c r="I53" i="4" s="1"/>
  <c r="E48" i="4"/>
  <c r="G48" i="4" s="1"/>
  <c r="M47" i="4"/>
  <c r="J47" i="4"/>
  <c r="F47" i="4"/>
  <c r="N46" i="4"/>
  <c r="M46" i="4"/>
  <c r="G46" i="4"/>
  <c r="E46" i="4"/>
  <c r="I46" i="4" s="1"/>
  <c r="K46" i="4" s="1"/>
  <c r="N45" i="4"/>
  <c r="M45" i="4"/>
  <c r="K45" i="4"/>
  <c r="I45" i="4"/>
  <c r="G45" i="4"/>
  <c r="E45" i="4"/>
  <c r="N44" i="4"/>
  <c r="M44" i="4"/>
  <c r="G44" i="4"/>
  <c r="E44" i="4"/>
  <c r="I44" i="4" s="1"/>
  <c r="K44" i="4" s="1"/>
  <c r="N43" i="4"/>
  <c r="M43" i="4"/>
  <c r="K43" i="4"/>
  <c r="I43" i="4"/>
  <c r="G43" i="4"/>
  <c r="E43" i="4"/>
  <c r="N42" i="4"/>
  <c r="N47" i="4" s="1"/>
  <c r="M42" i="4"/>
  <c r="G42" i="4"/>
  <c r="G47" i="4" s="1"/>
  <c r="E42" i="4"/>
  <c r="E47" i="4" s="1"/>
  <c r="N41" i="4"/>
  <c r="J41" i="4"/>
  <c r="F41" i="4"/>
  <c r="N40" i="4"/>
  <c r="M40" i="4"/>
  <c r="E40" i="4"/>
  <c r="I40" i="4" s="1"/>
  <c r="K40" i="4" s="1"/>
  <c r="N39" i="4"/>
  <c r="M39" i="4"/>
  <c r="I39" i="4"/>
  <c r="K39" i="4" s="1"/>
  <c r="E39" i="4"/>
  <c r="G39" i="4" s="1"/>
  <c r="N38" i="4"/>
  <c r="M38" i="4"/>
  <c r="E38" i="4"/>
  <c r="I38" i="4" s="1"/>
  <c r="K38" i="4" s="1"/>
  <c r="N37" i="4"/>
  <c r="M37" i="4"/>
  <c r="I37" i="4"/>
  <c r="K37" i="4" s="1"/>
  <c r="E37" i="4"/>
  <c r="G37" i="4" s="1"/>
  <c r="N36" i="4"/>
  <c r="M36" i="4"/>
  <c r="M41" i="4" s="1"/>
  <c r="E36" i="4"/>
  <c r="E41" i="4" s="1"/>
  <c r="M35" i="4"/>
  <c r="N34" i="4"/>
  <c r="M34" i="4"/>
  <c r="K34" i="4"/>
  <c r="J34" i="4"/>
  <c r="I34" i="4"/>
  <c r="F34" i="4"/>
  <c r="F166" i="4" s="1"/>
  <c r="E34" i="4"/>
  <c r="G34" i="4" s="1"/>
  <c r="N33" i="4"/>
  <c r="N165" i="4" s="1"/>
  <c r="N312" i="4" s="1"/>
  <c r="M33" i="4"/>
  <c r="K33" i="4"/>
  <c r="J33" i="4"/>
  <c r="I33" i="4"/>
  <c r="F33" i="4"/>
  <c r="F165" i="4" s="1"/>
  <c r="E33" i="4"/>
  <c r="G33" i="4" s="1"/>
  <c r="N32" i="4"/>
  <c r="M32" i="4"/>
  <c r="K32" i="4"/>
  <c r="I32" i="4"/>
  <c r="G32" i="4"/>
  <c r="E32" i="4"/>
  <c r="N31" i="4"/>
  <c r="N163" i="4" s="1"/>
  <c r="N310" i="4" s="1"/>
  <c r="M31" i="4"/>
  <c r="J31" i="4"/>
  <c r="I31" i="4"/>
  <c r="F31" i="4"/>
  <c r="F163" i="4" s="1"/>
  <c r="E31" i="4"/>
  <c r="N30" i="4"/>
  <c r="N162" i="4" s="1"/>
  <c r="N309" i="4" s="1"/>
  <c r="M30" i="4"/>
  <c r="G30" i="4"/>
  <c r="E30" i="4"/>
  <c r="I30" i="4" s="1"/>
  <c r="I19" i="4"/>
  <c r="W36" i="3"/>
  <c r="V36" i="3"/>
  <c r="S36" i="3"/>
  <c r="R36" i="3"/>
  <c r="Q36" i="3"/>
  <c r="L36" i="3"/>
  <c r="K36" i="3"/>
  <c r="J36" i="3"/>
  <c r="I36" i="3"/>
  <c r="G36" i="3"/>
  <c r="E36" i="3"/>
  <c r="D36" i="3"/>
  <c r="H35" i="3"/>
  <c r="H36" i="3" s="1"/>
  <c r="Y34" i="3"/>
  <c r="X34" i="3"/>
  <c r="W34" i="3"/>
  <c r="V34" i="3"/>
  <c r="U34" i="3"/>
  <c r="T34" i="3"/>
  <c r="R34" i="3"/>
  <c r="Q34" i="3"/>
  <c r="Y33" i="3"/>
  <c r="X33" i="3"/>
  <c r="W33" i="3"/>
  <c r="V33" i="3"/>
  <c r="U33" i="3"/>
  <c r="T33" i="3"/>
  <c r="R33" i="3"/>
  <c r="Q33" i="3"/>
  <c r="Y32" i="3"/>
  <c r="X32" i="3"/>
  <c r="W32" i="3"/>
  <c r="V32" i="3"/>
  <c r="U32" i="3"/>
  <c r="T32" i="3"/>
  <c r="R32" i="3"/>
  <c r="Q32" i="3"/>
  <c r="Y31" i="3"/>
  <c r="X31" i="3"/>
  <c r="W31" i="3"/>
  <c r="V31" i="3"/>
  <c r="U31" i="3"/>
  <c r="T31" i="3"/>
  <c r="R31" i="3"/>
  <c r="Q31" i="3"/>
  <c r="Y30" i="3"/>
  <c r="X30" i="3"/>
  <c r="W30" i="3"/>
  <c r="V30" i="3"/>
  <c r="U30" i="3"/>
  <c r="T30" i="3"/>
  <c r="R30" i="3"/>
  <c r="Q30" i="3"/>
  <c r="Y29" i="3"/>
  <c r="X29" i="3"/>
  <c r="W29" i="3"/>
  <c r="V29" i="3"/>
  <c r="U29" i="3"/>
  <c r="T29" i="3"/>
  <c r="R29" i="3"/>
  <c r="Q29" i="3"/>
  <c r="Y28" i="3"/>
  <c r="X28" i="3"/>
  <c r="W28" i="3"/>
  <c r="V28" i="3"/>
  <c r="U28" i="3"/>
  <c r="T28" i="3"/>
  <c r="R28" i="3"/>
  <c r="Q28" i="3"/>
  <c r="Y27" i="3"/>
  <c r="X27" i="3"/>
  <c r="W27" i="3"/>
  <c r="V27" i="3"/>
  <c r="U27" i="3"/>
  <c r="T27" i="3"/>
  <c r="R27" i="3"/>
  <c r="Q27" i="3"/>
  <c r="Y26" i="3"/>
  <c r="X26" i="3"/>
  <c r="W26" i="3"/>
  <c r="V26" i="3"/>
  <c r="U26" i="3"/>
  <c r="T26" i="3"/>
  <c r="R26" i="3"/>
  <c r="Q26" i="3"/>
  <c r="Y25" i="3"/>
  <c r="X25" i="3"/>
  <c r="W25" i="3"/>
  <c r="V25" i="3"/>
  <c r="U25" i="3"/>
  <c r="T25" i="3"/>
  <c r="R25" i="3"/>
  <c r="Q25" i="3"/>
  <c r="Y24" i="3"/>
  <c r="X24" i="3"/>
  <c r="W24" i="3"/>
  <c r="V24" i="3"/>
  <c r="U24" i="3"/>
  <c r="T24" i="3"/>
  <c r="R24" i="3"/>
  <c r="Q24" i="3"/>
  <c r="Y23" i="3"/>
  <c r="X23" i="3"/>
  <c r="W23" i="3"/>
  <c r="V23" i="3"/>
  <c r="U23" i="3"/>
  <c r="T23" i="3"/>
  <c r="R23" i="3"/>
  <c r="Q23" i="3"/>
  <c r="Y22" i="3"/>
  <c r="X22" i="3"/>
  <c r="W22" i="3"/>
  <c r="V22" i="3"/>
  <c r="U22" i="3"/>
  <c r="T22" i="3"/>
  <c r="R22" i="3"/>
  <c r="Q22" i="3"/>
  <c r="Y21" i="3"/>
  <c r="X21" i="3"/>
  <c r="W21" i="3"/>
  <c r="V21" i="3"/>
  <c r="U21" i="3"/>
  <c r="T21" i="3"/>
  <c r="R21" i="3"/>
  <c r="Q21" i="3"/>
  <c r="Y20" i="3"/>
  <c r="X20" i="3"/>
  <c r="W20" i="3"/>
  <c r="V20" i="3"/>
  <c r="U20" i="3"/>
  <c r="T20" i="3"/>
  <c r="R20" i="3"/>
  <c r="Q20" i="3"/>
  <c r="Y19" i="3"/>
  <c r="X19" i="3"/>
  <c r="W19" i="3"/>
  <c r="V19" i="3"/>
  <c r="U19" i="3"/>
  <c r="T19" i="3"/>
  <c r="R19" i="3"/>
  <c r="Q19" i="3"/>
  <c r="Y18" i="3"/>
  <c r="X18" i="3"/>
  <c r="W18" i="3"/>
  <c r="V18" i="3"/>
  <c r="U18" i="3"/>
  <c r="T18" i="3"/>
  <c r="R18" i="3"/>
  <c r="Q18" i="3"/>
  <c r="Y17" i="3"/>
  <c r="X17" i="3"/>
  <c r="W17" i="3"/>
  <c r="V17" i="3"/>
  <c r="U17" i="3"/>
  <c r="T17" i="3"/>
  <c r="R17" i="3"/>
  <c r="Q17" i="3"/>
  <c r="Y16" i="3"/>
  <c r="X16" i="3"/>
  <c r="W16" i="3"/>
  <c r="V16" i="3"/>
  <c r="U16" i="3"/>
  <c r="T16" i="3"/>
  <c r="R16" i="3"/>
  <c r="Q16" i="3"/>
  <c r="Y15" i="3"/>
  <c r="X15" i="3"/>
  <c r="W15" i="3"/>
  <c r="V15" i="3"/>
  <c r="U15" i="3"/>
  <c r="T15" i="3"/>
  <c r="R15" i="3"/>
  <c r="Q15" i="3"/>
  <c r="Y14" i="3"/>
  <c r="X14" i="3"/>
  <c r="W14" i="3"/>
  <c r="V14" i="3"/>
  <c r="U14" i="3"/>
  <c r="T14" i="3"/>
  <c r="R14" i="3"/>
  <c r="Q14" i="3"/>
  <c r="Y13" i="3"/>
  <c r="X13" i="3"/>
  <c r="W13" i="3"/>
  <c r="V13" i="3"/>
  <c r="U13" i="3"/>
  <c r="T13" i="3"/>
  <c r="R13" i="3"/>
  <c r="Q13" i="3"/>
  <c r="Y12" i="3"/>
  <c r="X12" i="3"/>
  <c r="W12" i="3"/>
  <c r="V12" i="3"/>
  <c r="U12" i="3"/>
  <c r="T12" i="3"/>
  <c r="R12" i="3"/>
  <c r="Q12" i="3"/>
  <c r="Y11" i="3"/>
  <c r="X11" i="3"/>
  <c r="W11" i="3"/>
  <c r="V11" i="3"/>
  <c r="U11" i="3"/>
  <c r="T11" i="3"/>
  <c r="R11" i="3"/>
  <c r="Q11" i="3"/>
  <c r="Y10" i="3"/>
  <c r="X10" i="3"/>
  <c r="W10" i="3"/>
  <c r="V10" i="3"/>
  <c r="U10" i="3"/>
  <c r="T10" i="3"/>
  <c r="R10" i="3"/>
  <c r="Q10" i="3"/>
  <c r="Y9" i="3"/>
  <c r="Y36" i="3" s="1"/>
  <c r="X9" i="3"/>
  <c r="X36" i="3" s="1"/>
  <c r="W9" i="3"/>
  <c r="V9" i="3"/>
  <c r="U9" i="3"/>
  <c r="U36" i="3" s="1"/>
  <c r="T9" i="3"/>
  <c r="T36" i="3" s="1"/>
  <c r="R9" i="3"/>
  <c r="Q9" i="3"/>
  <c r="N63" i="2"/>
  <c r="L63" i="2"/>
  <c r="K63" i="2"/>
  <c r="P59" i="2"/>
  <c r="I59" i="2"/>
  <c r="Q57" i="2"/>
  <c r="P57" i="2"/>
  <c r="Q56" i="2"/>
  <c r="P56" i="2"/>
  <c r="Q55" i="2"/>
  <c r="P55" i="2"/>
  <c r="N55" i="2"/>
  <c r="K55" i="2"/>
  <c r="Q54" i="2"/>
  <c r="P54" i="2"/>
  <c r="N54" i="2"/>
  <c r="K54" i="2"/>
  <c r="P53" i="2"/>
  <c r="Q52" i="2"/>
  <c r="P52" i="2"/>
  <c r="Q51" i="2"/>
  <c r="P51" i="2"/>
  <c r="N51" i="2"/>
  <c r="K51" i="2"/>
  <c r="Q50" i="2"/>
  <c r="P50" i="2"/>
  <c r="N50" i="2"/>
  <c r="Q48" i="2"/>
  <c r="O48" i="2"/>
  <c r="P48" i="2" s="1"/>
  <c r="L48" i="2"/>
  <c r="N48" i="2" s="1"/>
  <c r="I48" i="2"/>
  <c r="K48" i="2" s="1"/>
  <c r="H48" i="2"/>
  <c r="Q47" i="2"/>
  <c r="P47" i="2"/>
  <c r="N47" i="2"/>
  <c r="K47" i="2"/>
  <c r="Q46" i="2"/>
  <c r="P46" i="2"/>
  <c r="N46" i="2"/>
  <c r="K46" i="2"/>
  <c r="Q45" i="2"/>
  <c r="P45" i="2"/>
  <c r="N45" i="2"/>
  <c r="K45" i="2"/>
  <c r="P44" i="2"/>
  <c r="Q43" i="2"/>
  <c r="P43" i="2"/>
  <c r="N43" i="2"/>
  <c r="K43" i="2"/>
  <c r="Q42" i="2"/>
  <c r="P42" i="2"/>
  <c r="N42" i="2"/>
  <c r="K42" i="2"/>
  <c r="Q41" i="2"/>
  <c r="P41" i="2"/>
  <c r="N41" i="2"/>
  <c r="K41" i="2"/>
  <c r="P40" i="2"/>
  <c r="O40" i="2"/>
  <c r="O58" i="2" s="1"/>
  <c r="L40" i="2"/>
  <c r="N40" i="2" s="1"/>
  <c r="I40" i="2"/>
  <c r="K40" i="2" s="1"/>
  <c r="H40" i="2"/>
  <c r="H58" i="2" s="1"/>
  <c r="O37" i="2"/>
  <c r="Q37" i="2" s="1"/>
  <c r="N37" i="2"/>
  <c r="L37" i="2"/>
  <c r="I37" i="2"/>
  <c r="H37" i="2"/>
  <c r="K37" i="2" s="1"/>
  <c r="Q36" i="2"/>
  <c r="P36" i="2"/>
  <c r="N36" i="2"/>
  <c r="K36" i="2"/>
  <c r="Q35" i="2"/>
  <c r="P35" i="2"/>
  <c r="N35" i="2"/>
  <c r="K35" i="2"/>
  <c r="Q34" i="2"/>
  <c r="P34" i="2"/>
  <c r="N34" i="2"/>
  <c r="K34" i="2"/>
  <c r="Q33" i="2"/>
  <c r="P33" i="2"/>
  <c r="N33" i="2"/>
  <c r="K33" i="2"/>
  <c r="O30" i="2"/>
  <c r="Q30" i="2" s="1"/>
  <c r="L30" i="2"/>
  <c r="N30" i="2" s="1"/>
  <c r="I30" i="2"/>
  <c r="K30" i="2" s="1"/>
  <c r="H30" i="2"/>
  <c r="Q29" i="2"/>
  <c r="P29" i="2"/>
  <c r="N29" i="2"/>
  <c r="K29" i="2"/>
  <c r="Q28" i="2"/>
  <c r="P28" i="2"/>
  <c r="N28" i="2"/>
  <c r="K28" i="2"/>
  <c r="Q27" i="2"/>
  <c r="P27" i="2"/>
  <c r="N27" i="2"/>
  <c r="K27" i="2"/>
  <c r="Q26" i="2"/>
  <c r="P26" i="2"/>
  <c r="N26" i="2"/>
  <c r="K26" i="2"/>
  <c r="Q25" i="2"/>
  <c r="P25" i="2"/>
  <c r="N25" i="2"/>
  <c r="K25" i="2"/>
  <c r="Q24" i="2"/>
  <c r="P24" i="2"/>
  <c r="N24" i="2"/>
  <c r="K24" i="2"/>
  <c r="O21" i="2"/>
  <c r="Q21" i="2" s="1"/>
  <c r="N21" i="2"/>
  <c r="L21" i="2"/>
  <c r="I21" i="2"/>
  <c r="H21" i="2"/>
  <c r="H60" i="2" s="1"/>
  <c r="H64" i="2" s="1"/>
  <c r="Q20" i="2"/>
  <c r="P20" i="2"/>
  <c r="N20" i="2"/>
  <c r="K20" i="2"/>
  <c r="Q18" i="2"/>
  <c r="P18" i="2"/>
  <c r="N18" i="2"/>
  <c r="K18" i="2"/>
  <c r="O10" i="2"/>
  <c r="P10" i="2" s="1"/>
  <c r="P9" i="2"/>
  <c r="O8" i="2"/>
  <c r="P8" i="2" s="1"/>
  <c r="I8" i="2"/>
  <c r="P7" i="2"/>
  <c r="I7" i="2"/>
  <c r="P17" i="8" l="1"/>
  <c r="Q17" i="8"/>
  <c r="Q20" i="8"/>
  <c r="P20" i="8"/>
  <c r="Q21" i="8"/>
  <c r="P21" i="8"/>
  <c r="Q24" i="8"/>
  <c r="P24" i="8"/>
  <c r="P15" i="8"/>
  <c r="Q15" i="8"/>
  <c r="P18" i="8"/>
  <c r="Q18" i="8"/>
  <c r="Q25" i="8"/>
  <c r="P25" i="8"/>
  <c r="Q26" i="8"/>
  <c r="P26" i="8"/>
  <c r="P13" i="8"/>
  <c r="Q13" i="8"/>
  <c r="Q16" i="8"/>
  <c r="P16" i="8"/>
  <c r="Q22" i="8"/>
  <c r="P22" i="8"/>
  <c r="Q14" i="8"/>
  <c r="P14" i="8"/>
  <c r="P19" i="8"/>
  <c r="Q19" i="8"/>
  <c r="Q23" i="8"/>
  <c r="P23" i="8"/>
  <c r="Q27" i="8"/>
  <c r="P27" i="8"/>
  <c r="Q28" i="8"/>
  <c r="P28" i="8"/>
  <c r="H22" i="8"/>
  <c r="H26" i="8"/>
  <c r="H28" i="8"/>
  <c r="H19" i="8"/>
  <c r="G23" i="8"/>
  <c r="G25" i="8"/>
  <c r="G14" i="8"/>
  <c r="G16" i="8"/>
  <c r="G18" i="8"/>
  <c r="G20" i="8"/>
  <c r="H21" i="8"/>
  <c r="H23" i="8"/>
  <c r="H25" i="8"/>
  <c r="H27" i="8"/>
  <c r="H24" i="8"/>
  <c r="H15" i="8"/>
  <c r="H17" i="8"/>
  <c r="G21" i="8"/>
  <c r="G27" i="8"/>
  <c r="I59" i="4"/>
  <c r="K54" i="4"/>
  <c r="K59" i="4" s="1"/>
  <c r="K77" i="4"/>
  <c r="I35" i="4"/>
  <c r="K30" i="4"/>
  <c r="G83" i="4"/>
  <c r="F35" i="4"/>
  <c r="I77" i="4"/>
  <c r="E107" i="4"/>
  <c r="G110" i="4"/>
  <c r="G113" i="4" s="1"/>
  <c r="I110" i="4"/>
  <c r="K110" i="4" s="1"/>
  <c r="G112" i="4"/>
  <c r="I112" i="4"/>
  <c r="K112" i="4" s="1"/>
  <c r="K166" i="4" s="1"/>
  <c r="G132" i="4"/>
  <c r="E137" i="4"/>
  <c r="I132" i="4"/>
  <c r="G134" i="4"/>
  <c r="I134" i="4"/>
  <c r="K134" i="4" s="1"/>
  <c r="E143" i="4"/>
  <c r="I138" i="4"/>
  <c r="G138" i="4"/>
  <c r="I142" i="4"/>
  <c r="K142" i="4" s="1"/>
  <c r="G142" i="4"/>
  <c r="E149" i="4"/>
  <c r="G144" i="4"/>
  <c r="G149" i="4" s="1"/>
  <c r="E163" i="4"/>
  <c r="J163" i="4"/>
  <c r="E164" i="4"/>
  <c r="M164" i="4"/>
  <c r="M311" i="4" s="1"/>
  <c r="M165" i="4"/>
  <c r="M312" i="4" s="1"/>
  <c r="M166" i="4"/>
  <c r="M313" i="4" s="1"/>
  <c r="G35" i="4"/>
  <c r="G36" i="4"/>
  <c r="G38" i="4"/>
  <c r="G40" i="4"/>
  <c r="G166" i="4" s="1"/>
  <c r="I42" i="4"/>
  <c r="K48" i="4"/>
  <c r="K53" i="4" s="1"/>
  <c r="G50" i="4"/>
  <c r="F59" i="4"/>
  <c r="I69" i="4"/>
  <c r="K69" i="4" s="1"/>
  <c r="K165" i="4" s="1"/>
  <c r="G73" i="4"/>
  <c r="G81" i="4"/>
  <c r="G165" i="4" s="1"/>
  <c r="N89" i="4"/>
  <c r="E95" i="4"/>
  <c r="I102" i="4"/>
  <c r="I103" i="4"/>
  <c r="K103" i="4" s="1"/>
  <c r="I104" i="4"/>
  <c r="K104" i="4" s="1"/>
  <c r="K164" i="4" s="1"/>
  <c r="I105" i="4"/>
  <c r="K105" i="4" s="1"/>
  <c r="I106" i="4"/>
  <c r="K106" i="4" s="1"/>
  <c r="M119" i="4"/>
  <c r="I131" i="4"/>
  <c r="G136" i="4"/>
  <c r="I136" i="4"/>
  <c r="K136" i="4" s="1"/>
  <c r="I144" i="4"/>
  <c r="I146" i="4"/>
  <c r="K146" i="4" s="1"/>
  <c r="G155" i="4"/>
  <c r="N155" i="4"/>
  <c r="E244" i="4"/>
  <c r="K31" i="4"/>
  <c r="N164" i="4"/>
  <c r="N311" i="4" s="1"/>
  <c r="I165" i="4"/>
  <c r="N166" i="4"/>
  <c r="N313" i="4" s="1"/>
  <c r="I36" i="4"/>
  <c r="G49" i="4"/>
  <c r="G53" i="4" s="1"/>
  <c r="E53" i="4"/>
  <c r="E71" i="4"/>
  <c r="E77" i="4"/>
  <c r="I83" i="4"/>
  <c r="E83" i="4"/>
  <c r="G89" i="4"/>
  <c r="I95" i="4"/>
  <c r="K90" i="4"/>
  <c r="K95" i="4" s="1"/>
  <c r="E113" i="4"/>
  <c r="N119" i="4"/>
  <c r="I118" i="4"/>
  <c r="K118" i="4" s="1"/>
  <c r="G118" i="4"/>
  <c r="E125" i="4"/>
  <c r="G120" i="4"/>
  <c r="G125" i="4" s="1"/>
  <c r="K131" i="4"/>
  <c r="G158" i="4"/>
  <c r="I158" i="4"/>
  <c r="K158" i="4" s="1"/>
  <c r="E264" i="4"/>
  <c r="E162" i="4"/>
  <c r="M162" i="4"/>
  <c r="M309" i="4" s="1"/>
  <c r="G31" i="4"/>
  <c r="G163" i="4" s="1"/>
  <c r="M163" i="4"/>
  <c r="M310" i="4" s="1"/>
  <c r="E165" i="4"/>
  <c r="J165" i="4"/>
  <c r="E166" i="4"/>
  <c r="J166" i="4"/>
  <c r="E35" i="4"/>
  <c r="J35" i="4"/>
  <c r="J167" i="4" s="1"/>
  <c r="J314" i="4" s="1"/>
  <c r="N35" i="4"/>
  <c r="N167" i="4" s="1"/>
  <c r="N314" i="4" s="1"/>
  <c r="M59" i="4"/>
  <c r="M167" i="4" s="1"/>
  <c r="M314" i="4" s="1"/>
  <c r="E65" i="4"/>
  <c r="I60" i="4"/>
  <c r="N65" i="4"/>
  <c r="G62" i="4"/>
  <c r="G164" i="4" s="1"/>
  <c r="I67" i="4"/>
  <c r="K67" i="4" s="1"/>
  <c r="K71" i="4" s="1"/>
  <c r="G77" i="4"/>
  <c r="K78" i="4"/>
  <c r="K83" i="4" s="1"/>
  <c r="E119" i="4"/>
  <c r="I114" i="4"/>
  <c r="G114" i="4"/>
  <c r="G119" i="4" s="1"/>
  <c r="I120" i="4"/>
  <c r="I122" i="4"/>
  <c r="K122" i="4" s="1"/>
  <c r="I124" i="4"/>
  <c r="K124" i="4" s="1"/>
  <c r="I129" i="4"/>
  <c r="K129" i="4" s="1"/>
  <c r="E131" i="4"/>
  <c r="G129" i="4"/>
  <c r="G131" i="4" s="1"/>
  <c r="I84" i="4"/>
  <c r="I97" i="4"/>
  <c r="I108" i="4"/>
  <c r="M137" i="4"/>
  <c r="I155" i="4"/>
  <c r="G160" i="4"/>
  <c r="I160" i="4"/>
  <c r="K160" i="4" s="1"/>
  <c r="E254" i="4"/>
  <c r="M113" i="4"/>
  <c r="G156" i="4"/>
  <c r="G161" i="4" s="1"/>
  <c r="E161" i="4"/>
  <c r="I156" i="4"/>
  <c r="L209" i="4"/>
  <c r="E224" i="4"/>
  <c r="P58" i="2"/>
  <c r="M63" i="2"/>
  <c r="L58" i="2"/>
  <c r="K21" i="2"/>
  <c r="M30" i="2"/>
  <c r="Q40" i="2"/>
  <c r="I58" i="2"/>
  <c r="O60" i="2"/>
  <c r="L60" i="2"/>
  <c r="L59" i="2"/>
  <c r="K36" i="4" l="1"/>
  <c r="K41" i="4" s="1"/>
  <c r="I41" i="4"/>
  <c r="I167" i="4" s="1"/>
  <c r="I314" i="4" s="1"/>
  <c r="I143" i="4"/>
  <c r="K138" i="4"/>
  <c r="K143" i="4" s="1"/>
  <c r="I161" i="4"/>
  <c r="K156" i="4"/>
  <c r="K161" i="4" s="1"/>
  <c r="K60" i="4"/>
  <c r="K65" i="4" s="1"/>
  <c r="I65" i="4"/>
  <c r="K144" i="4"/>
  <c r="K149" i="4" s="1"/>
  <c r="I149" i="4"/>
  <c r="G65" i="4"/>
  <c r="I113" i="4"/>
  <c r="K108" i="4"/>
  <c r="K113" i="4" s="1"/>
  <c r="K120" i="4"/>
  <c r="K125" i="4" s="1"/>
  <c r="I125" i="4"/>
  <c r="E167" i="4"/>
  <c r="E314" i="4" s="1"/>
  <c r="K102" i="4"/>
  <c r="K107" i="4" s="1"/>
  <c r="I107" i="4"/>
  <c r="G137" i="4"/>
  <c r="F167" i="4"/>
  <c r="F314" i="4" s="1"/>
  <c r="I163" i="4"/>
  <c r="K35" i="4"/>
  <c r="K84" i="4"/>
  <c r="K89" i="4" s="1"/>
  <c r="I89" i="4"/>
  <c r="I119" i="4"/>
  <c r="K114" i="4"/>
  <c r="K119" i="4" s="1"/>
  <c r="K42" i="4"/>
  <c r="K47" i="4" s="1"/>
  <c r="I47" i="4"/>
  <c r="I137" i="4"/>
  <c r="K132" i="4"/>
  <c r="K137" i="4" s="1"/>
  <c r="I162" i="4"/>
  <c r="E279" i="4"/>
  <c r="K97" i="4"/>
  <c r="K101" i="4" s="1"/>
  <c r="I101" i="4"/>
  <c r="I164" i="4"/>
  <c r="I166" i="4"/>
  <c r="K163" i="4"/>
  <c r="I71" i="4"/>
  <c r="G41" i="4"/>
  <c r="G167" i="4" s="1"/>
  <c r="G314" i="4" s="1"/>
  <c r="G143" i="4"/>
  <c r="G162" i="4"/>
  <c r="K58" i="2"/>
  <c r="I60" i="2"/>
  <c r="M56" i="2"/>
  <c r="M55" i="2"/>
  <c r="M47" i="2"/>
  <c r="M45" i="2"/>
  <c r="M50" i="2"/>
  <c r="M42" i="2"/>
  <c r="M36" i="2"/>
  <c r="M34" i="2"/>
  <c r="M28" i="2"/>
  <c r="M26" i="2"/>
  <c r="M24" i="2"/>
  <c r="M20" i="2"/>
  <c r="M54" i="2"/>
  <c r="M53" i="2"/>
  <c r="M52" i="2"/>
  <c r="M46" i="2"/>
  <c r="M59" i="2"/>
  <c r="M51" i="2"/>
  <c r="M48" i="2"/>
  <c r="M43" i="2"/>
  <c r="M41" i="2"/>
  <c r="M35" i="2"/>
  <c r="M33" i="2"/>
  <c r="M29" i="2"/>
  <c r="M27" i="2"/>
  <c r="M25" i="2"/>
  <c r="M18" i="2"/>
  <c r="M21" i="2"/>
  <c r="M60" i="2"/>
  <c r="L64" i="2"/>
  <c r="N58" i="2"/>
  <c r="M58" i="2"/>
  <c r="O64" i="2"/>
  <c r="Q60" i="2"/>
  <c r="P60" i="2"/>
  <c r="P37" i="2"/>
  <c r="P21" i="2"/>
  <c r="O63" i="2"/>
  <c r="P30" i="2"/>
  <c r="M40" i="2"/>
  <c r="M37" i="2"/>
  <c r="Q58" i="2"/>
  <c r="F281" i="4" l="1"/>
  <c r="F234" i="4"/>
  <c r="F274" i="4"/>
  <c r="F239" i="4"/>
  <c r="L119" i="4"/>
  <c r="K167" i="4"/>
  <c r="L35" i="4"/>
  <c r="K162" i="4"/>
  <c r="L125" i="4"/>
  <c r="L65" i="4"/>
  <c r="L41" i="4"/>
  <c r="L137" i="4"/>
  <c r="L47" i="4"/>
  <c r="L161" i="4"/>
  <c r="L89" i="4"/>
  <c r="L149" i="4"/>
  <c r="J54" i="2"/>
  <c r="J46" i="2"/>
  <c r="J51" i="2"/>
  <c r="J43" i="2"/>
  <c r="J41" i="2"/>
  <c r="J40" i="2"/>
  <c r="J35" i="2"/>
  <c r="J33" i="2"/>
  <c r="J30" i="2"/>
  <c r="J29" i="2"/>
  <c r="J27" i="2"/>
  <c r="J25" i="2"/>
  <c r="J18" i="2"/>
  <c r="I64" i="2"/>
  <c r="K60" i="2"/>
  <c r="J55" i="2"/>
  <c r="J50" i="2"/>
  <c r="J47" i="2"/>
  <c r="J45" i="2"/>
  <c r="J63" i="2"/>
  <c r="J60" i="2"/>
  <c r="J53" i="2"/>
  <c r="J52" i="2"/>
  <c r="J42" i="2"/>
  <c r="J37" i="2"/>
  <c r="J36" i="2"/>
  <c r="J34" i="2"/>
  <c r="J28" i="2"/>
  <c r="J26" i="2"/>
  <c r="J24" i="2"/>
  <c r="J21" i="2"/>
  <c r="J20" i="2"/>
  <c r="J48" i="2"/>
  <c r="Q63" i="2"/>
  <c r="P63" i="2"/>
  <c r="N60" i="2"/>
  <c r="J58" i="2"/>
  <c r="K314" i="4" l="1"/>
  <c r="L155" i="4"/>
  <c r="L71" i="4"/>
  <c r="F264" i="4"/>
  <c r="F224" i="4"/>
  <c r="L83" i="4"/>
  <c r="L131" i="4"/>
  <c r="L95" i="4"/>
  <c r="L53" i="4"/>
  <c r="L167" i="4" s="1"/>
  <c r="L77" i="4"/>
  <c r="L59" i="4"/>
  <c r="F254" i="4"/>
  <c r="F269" i="4"/>
  <c r="F229" i="4"/>
  <c r="F244" i="4"/>
  <c r="L107" i="4"/>
  <c r="L143" i="4"/>
  <c r="L101" i="4"/>
  <c r="F259" i="4"/>
  <c r="F249" i="4"/>
  <c r="L113" i="4"/>
  <c r="F279" i="4" l="1"/>
  <c r="F283" i="4" s="1"/>
  <c r="F282" i="4" s="1"/>
  <c r="L314" i="4" l="1"/>
</calcChain>
</file>

<file path=xl/sharedStrings.xml><?xml version="1.0" encoding="utf-8"?>
<sst xmlns="http://schemas.openxmlformats.org/spreadsheetml/2006/main" count="1014" uniqueCount="386">
  <si>
    <t>(údaje v Kč mimo počtu zaměstnanců)</t>
  </si>
  <si>
    <t>Kapitola 333 - MŠMT</t>
  </si>
  <si>
    <t xml:space="preserve"> vratka z OP Vpk z r. 2014 do RgŚ a VŠ</t>
  </si>
  <si>
    <t>vnitřní přesun mezi okruhy závazných ukazatelů</t>
  </si>
  <si>
    <t>snížení výdajů vysokých škol podle vlády</t>
  </si>
  <si>
    <t>snížení transferů a služeb podle vlády</t>
  </si>
  <si>
    <t>přesun z příspěvku VŠ na PO4 OP VaVpI</t>
  </si>
  <si>
    <t>uznané požadavky nad rámec (posílení EDS/SMVS)</t>
  </si>
  <si>
    <t>Schv. rozpočet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</si>
  <si>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</si>
  <si>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</si>
  <si>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</si>
  <si>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</si>
  <si>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</si>
  <si>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</si>
  <si>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</si>
  <si>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</si>
  <si>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</si>
  <si>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</si>
  <si>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>S O U H R N N É    U K A Z A T E L E</t>
  </si>
  <si>
    <t xml:space="preserve">  Výdaje celkem</t>
  </si>
  <si>
    <t>SPECIFICKÉ UKAZATELE -  VÝDAJE CELKEM</t>
  </si>
  <si>
    <t xml:space="preserve">  Vysoké školy</t>
  </si>
  <si>
    <t xml:space="preserve">               v tom: - vysoké školy dotace (vč. EDS/SMVS)</t>
  </si>
  <si>
    <t xml:space="preserve">                           - vysoké školy příspěvek</t>
  </si>
  <si>
    <t>PRŮŘEZOVÉ UKAZATELE</t>
  </si>
  <si>
    <t>Výdaje vedené v informačním systému programového financování EDS/SMVS celkem</t>
  </si>
  <si>
    <t>Rozpočet vysokých škol na rok 2015</t>
  </si>
  <si>
    <t>Schválený</t>
  </si>
  <si>
    <t>rozpočet</t>
  </si>
  <si>
    <t>Bilance zdrojů pro rozdělení příspěvku a dotací vysokým školám v roce 2015</t>
  </si>
  <si>
    <t>(Nezahrnuje dotace na programy reprodukce majetku)</t>
  </si>
  <si>
    <t>Položka</t>
  </si>
  <si>
    <t>Rok 2012</t>
  </si>
  <si>
    <t>Rok 2013</t>
  </si>
  <si>
    <t>Rok 2014</t>
  </si>
  <si>
    <t>Rok 2015</t>
  </si>
  <si>
    <t>meziroční změna</t>
  </si>
  <si>
    <t>Průměrný normativ v Kč</t>
  </si>
  <si>
    <t>Výpočtové stipendium v doktorském studiu</t>
  </si>
  <si>
    <t>Základní normativ v Kč</t>
  </si>
  <si>
    <t xml:space="preserve">Výpočtové ubytovací stipendium na 1 studenta </t>
  </si>
  <si>
    <t>Normativ absolventa v Kč</t>
  </si>
  <si>
    <t>x</t>
  </si>
  <si>
    <t>Měsíční sociální stipendium</t>
  </si>
  <si>
    <t>Výpočtová dotace na 1  jídlo</t>
  </si>
  <si>
    <t>Příspěvek *)</t>
  </si>
  <si>
    <t>Dotace *)</t>
  </si>
  <si>
    <t>Název ukazatele / položky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</si>
  <si>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</si>
  <si>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</si>
  <si>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</si>
  <si>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</si>
  <si>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</si>
  <si>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</si>
  <si>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1, institucionální část rozpočtu</t>
  </si>
  <si>
    <t>P</t>
  </si>
  <si>
    <t>Ukazatel A+B1 - studijní programy</t>
  </si>
  <si>
    <t xml:space="preserve">Ukazatel B 2 - studijní programy, bonifikace za absolventy B,M,N,P </t>
  </si>
  <si>
    <t>Ukazatel K (dříve B3) - kvalita a výkon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</si>
  <si>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</si>
  <si>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</si>
  <si>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</si>
  <si>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</si>
  <si>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</si>
  <si>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</si>
  <si>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</si>
  <si>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</si>
  <si>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</si>
  <si>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</si>
  <si>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</si>
  <si>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>Ukazatel G - fond rozvoje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</si>
  <si>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</si>
  <si>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</si>
  <si>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</si>
  <si>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</si>
  <si>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Celkem rozvoj vysokých škol</t>
  </si>
  <si>
    <t>Rozpočtový okruh IV, Mezinárodní spolupráce a ostatní</t>
  </si>
  <si>
    <t>Ukazatel D - mezinárodní spolupráce</t>
  </si>
  <si>
    <t>V tom:</t>
  </si>
  <si>
    <t>AKCION</t>
  </si>
  <si>
    <t>CEEPUS</t>
  </si>
  <si>
    <t>ERASMUS</t>
  </si>
  <si>
    <t>Podpora mezinárodní spolupráce</t>
  </si>
  <si>
    <t>Letní školy slovanských studií</t>
  </si>
  <si>
    <t>Mezivládní dohody (zahraniční studenti)</t>
  </si>
  <si>
    <t>Mezivládní dohody (cestovní náhrady českých pedagogů, studentů)</t>
  </si>
  <si>
    <t>Ukazatel F - Fond vzdělávací politiky</t>
  </si>
  <si>
    <t>Systémová podpora VŠ</t>
  </si>
  <si>
    <t>Studium studentů se specifickými potřebami</t>
  </si>
  <si>
    <t>Univerzita třetího věku (U3V)</t>
  </si>
  <si>
    <t>Registr uměleckých výstupů (RUV)</t>
  </si>
  <si>
    <t>Podpora pedagogických fakult</t>
  </si>
  <si>
    <t>Soukromé VŠ</t>
  </si>
  <si>
    <t>Univerzita obrany</t>
  </si>
  <si>
    <t>další</t>
  </si>
  <si>
    <t>Rezerva na navýšení okruhu I dle čl. 9, odst. 6 Pravidel</t>
  </si>
  <si>
    <t>Celkem Mezinárodní spolupráce a ostatní</t>
  </si>
  <si>
    <t>Celkem příspěvek + dotace (pro výpočet)</t>
  </si>
  <si>
    <t>Z toho - Prostředky převedené sk. 4 na spolufinancování VaVpI</t>
  </si>
  <si>
    <t xml:space="preserve">             Prostředky přidělené na základě PV 5/2015</t>
  </si>
  <si>
    <t>Ukazatel rozpočtu vysokých škol</t>
  </si>
  <si>
    <t>Rozdíl</t>
  </si>
  <si>
    <t>*) V některých ukazatelích může být poskytnut příspěvek nebo dotace v závislosti na účelu, na který se poskytuje.</t>
  </si>
  <si>
    <t xml:space="preserve"> </t>
  </si>
  <si>
    <t>Rozpis jednotlivých ukazatelů rozpočtu 2015 veřejným vysokým školám</t>
  </si>
  <si>
    <t xml:space="preserve">U ukazatelů A+K je rozpis proveden z hodnoty rozpočtového ukazatele navýšené o prostředky převedené sk. 4 na spolufinancování VaVpI  </t>
  </si>
  <si>
    <t>ve výši 241 068 155  Kč a dále navýšené o  400 000 000 Kč dle PV 5/2015</t>
  </si>
  <si>
    <t>v tis. Kč</t>
  </si>
  <si>
    <t>Kód VŠ</t>
  </si>
  <si>
    <t>Název VŠ</t>
  </si>
  <si>
    <t>Ukazatel A</t>
  </si>
  <si>
    <t>Ukazatel K</t>
  </si>
  <si>
    <r>
      <t>Kompenzace dle PV 4/2015</t>
    </r>
    <r>
      <rPr>
        <sz val="8"/>
        <rFont val="Arial"/>
        <family val="2"/>
        <charset val="238"/>
      </rPr>
      <t xml:space="preserve"> (2)</t>
    </r>
  </si>
  <si>
    <t>Ukazatel C</t>
  </si>
  <si>
    <t>Ukazatel J</t>
  </si>
  <si>
    <t>Ukazatel U (VVŠ)</t>
  </si>
  <si>
    <t>Ukazatel F (U3V)</t>
  </si>
  <si>
    <t>Ukazatel F (SSP)</t>
  </si>
  <si>
    <r>
      <t xml:space="preserve">Ukazatel I (IRP) </t>
    </r>
    <r>
      <rPr>
        <sz val="8"/>
        <color indexed="8"/>
        <rFont val="Arial"/>
        <family val="2"/>
        <charset val="238"/>
      </rPr>
      <t>(1)</t>
    </r>
  </si>
  <si>
    <r>
      <t>Kompenzace dle PV 5/2015</t>
    </r>
    <r>
      <rPr>
        <sz val="8"/>
        <rFont val="Arial"/>
        <family val="2"/>
        <charset val="238"/>
      </rPr>
      <t xml:space="preserve"> (2)</t>
    </r>
  </si>
  <si>
    <t xml:space="preserve">UK </t>
  </si>
  <si>
    <t>JU</t>
  </si>
  <si>
    <t xml:space="preserve">UJEP </t>
  </si>
  <si>
    <t>MU</t>
  </si>
  <si>
    <t>UP</t>
  </si>
  <si>
    <t>VFU Brno</t>
  </si>
  <si>
    <t>OU</t>
  </si>
  <si>
    <t>UHK</t>
  </si>
  <si>
    <t>SU</t>
  </si>
  <si>
    <t>ČVUT</t>
  </si>
  <si>
    <t>VŠCHT Praha</t>
  </si>
  <si>
    <t>ZČU</t>
  </si>
  <si>
    <t>TUL</t>
  </si>
  <si>
    <t>UPa</t>
  </si>
  <si>
    <t>VUT v Brně</t>
  </si>
  <si>
    <t>VŠB-TUO</t>
  </si>
  <si>
    <t>UTB ve Zlíně</t>
  </si>
  <si>
    <t>VŠE</t>
  </si>
  <si>
    <t>ČZU v Praze</t>
  </si>
  <si>
    <t>MENDELU</t>
  </si>
  <si>
    <t>AMU v Praze</t>
  </si>
  <si>
    <t>AVU v Praze</t>
  </si>
  <si>
    <t>VŠUP v Praze</t>
  </si>
  <si>
    <t>JAMU</t>
  </si>
  <si>
    <t>VŠP Jihlava</t>
  </si>
  <si>
    <t>VŠTE</t>
  </si>
  <si>
    <t xml:space="preserve">rezerva </t>
  </si>
  <si>
    <t xml:space="preserve">     Celkem</t>
  </si>
  <si>
    <t>(1)</t>
  </si>
  <si>
    <t>Ukazatel I uvádí v tomto přehledu pouze alokace na institucionální plány v celkové výši 1 035 002 000 Kč. Pro centralizované rozvojové projekty je na rok 2015 alokace</t>
  </si>
  <si>
    <t xml:space="preserve"> ve výši 114 998 000 Kč</t>
  </si>
  <si>
    <t>(2)</t>
  </si>
  <si>
    <t xml:space="preserve">Opatření v rozpočtovém okruhu I (na základě rozhodnuté PV 5/2015) k odstranění tvrdosti u vysokých škol, kde meziroční pokles finančních prostředků poskytovaných </t>
  </si>
  <si>
    <t>prostřednictvím institucionálního financování překračuje na základě výpočtu dle Pravidel hranici 5%,</t>
  </si>
  <si>
    <t>Ukazatel A, výpočet na rok 2015</t>
  </si>
  <si>
    <t>Poznámka:</t>
  </si>
  <si>
    <t>Data podle SIMS ke dni 31.10.2014</t>
  </si>
  <si>
    <t>Kategorie:</t>
  </si>
  <si>
    <t>B1</t>
  </si>
  <si>
    <t>bakalářská studia, první rok studia</t>
  </si>
  <si>
    <t>Počty přepočtených studentů magisterských studijních programů 5104 Stomatologie, 5111 Zubní lékařství a 5155 Stomatologie a zubní lékařství, které nejsou limitovány, jsou uvedeny v samostatné tabulce dole.</t>
  </si>
  <si>
    <t>M1</t>
  </si>
  <si>
    <t>magisterská studia pěti až šestiletá první, rok studia</t>
  </si>
  <si>
    <t>N1</t>
  </si>
  <si>
    <t>magisterská studia navazující na bakalářská studia, první rok studia</t>
  </si>
  <si>
    <t>Umělecké VVŠ a počty studentů financovaných v rámci opatření ministra na podporu doplnění zákonem požadované kvalifikace pedagogických pracovníků</t>
  </si>
  <si>
    <t>P1</t>
  </si>
  <si>
    <t>doktorská studia, první rok studia</t>
  </si>
  <si>
    <t xml:space="preserve"> jsou uvedeny v samostatné tabulce. Jejich výsledky a výsledky ostatních VVŠ jsou sečteny v tabulce "Všechny VVŠ".</t>
  </si>
  <si>
    <t>SP2+</t>
  </si>
  <si>
    <t>všechny typy studia, druhé a další roky studia</t>
  </si>
  <si>
    <t>Souhrnné údaje</t>
  </si>
  <si>
    <t>Rozdělení částky pro umělecké a neumělecké VVŠ v Kč</t>
  </si>
  <si>
    <t>Přepočtený počet studentů (včetně zubařů)</t>
  </si>
  <si>
    <t>Přepočtený počet - zubařů (stud.progr.M5104, M5111 a 5155)</t>
  </si>
  <si>
    <t>Částka pro A = 76% z A+K</t>
  </si>
  <si>
    <t>Skutečný fyzický počet PDZPK</t>
  </si>
  <si>
    <t>UVVŠ celkem 3,5% z A</t>
  </si>
  <si>
    <t>Přepočtený počet studentů uměleckých VVŠ</t>
  </si>
  <si>
    <t>Neumělecké VVŠ</t>
  </si>
  <si>
    <t>Počet  studentů zahrnutých do výpočtu</t>
  </si>
  <si>
    <t>z toho PDZPK</t>
  </si>
  <si>
    <t>Meziroční nárůst přepočtených studentů zahrnutých do výpočtu</t>
  </si>
  <si>
    <t>z toho neumělecké bez PDZPK</t>
  </si>
  <si>
    <t>Počet normativních studentů</t>
  </si>
  <si>
    <t>Kontrola</t>
  </si>
  <si>
    <t>Průměrný koef. ekonomické náročnosti (vč. uměleckých VVŠ)</t>
  </si>
  <si>
    <t>Limity celkem (vč. stud.prog. 5104, 5111 a 5155 a PDZPK)</t>
  </si>
  <si>
    <t>Ukazatel A+K</t>
  </si>
  <si>
    <t>Základní normativ (ukaz. A ku počtu normativních studentů)</t>
  </si>
  <si>
    <t>Průměrný normativ (ukaz. A+K ku počtu normat. studentů)</t>
  </si>
  <si>
    <t>Kategorie</t>
  </si>
  <si>
    <t>Skutečný počet přepočt. studentů k 31. 10. 2014 bez stud. programů 5104, 5111 a 5155</t>
  </si>
  <si>
    <t>Výsledek projednání - akceptovaný/ dohodnutý počet pro rok 2015 bez stud. programů 5104, 5111 a 5155</t>
  </si>
  <si>
    <t xml:space="preserve">Započtený počet přepočtených studentů bez SP 5104, 5111 a 5155 </t>
  </si>
  <si>
    <t>Stud. programy 5104, 5111 a 5155 (viz tab. dole)</t>
  </si>
  <si>
    <t>Započtený přepočt. počet studentů vč. 5104, 5111 a 5155</t>
  </si>
  <si>
    <t>Průměrný koef. ekon. náročnosti ke sl. 5</t>
  </si>
  <si>
    <t>Počet normativních studentů ke sl. 5</t>
  </si>
  <si>
    <t>Počet normativních studentů programů 5104, 5111 a 5155 (viz tab. dole)</t>
  </si>
  <si>
    <t>Počet normativních studentů celkem</t>
  </si>
  <si>
    <t>Částka na jednu VVŠ v Kč</t>
  </si>
  <si>
    <t>Počet nevyužitých míst do limitu</t>
  </si>
  <si>
    <t>Počet nadlimitních přepočt. studentů</t>
  </si>
  <si>
    <t>UK Praha</t>
  </si>
  <si>
    <t>SUMA: B1</t>
  </si>
  <si>
    <t>SUMA: M1</t>
  </si>
  <si>
    <t>SUMA: N1</t>
  </si>
  <si>
    <t>SUMA: P1</t>
  </si>
  <si>
    <t>SUMA: SP2+</t>
  </si>
  <si>
    <t>Celkem</t>
  </si>
  <si>
    <t>JU České Budějovice</t>
  </si>
  <si>
    <t>JU Č.B.</t>
  </si>
  <si>
    <t>UJEP Ústí nad Labem</t>
  </si>
  <si>
    <t>UJEP Ústí n.L.</t>
  </si>
  <si>
    <t>MU Brno</t>
  </si>
  <si>
    <t>UP Olomouc</t>
  </si>
  <si>
    <t>OU Ostrava</t>
  </si>
  <si>
    <t>Univerzita Hradec Králové</t>
  </si>
  <si>
    <t>Univerzita Hr. Král.</t>
  </si>
  <si>
    <t>SU Opava</t>
  </si>
  <si>
    <t>ČVUT Praha</t>
  </si>
  <si>
    <t>ZČU Plzeň</t>
  </si>
  <si>
    <t>TU Liberec</t>
  </si>
  <si>
    <t>UPa Pardubice</t>
  </si>
  <si>
    <t>VUT Brno</t>
  </si>
  <si>
    <t>VŠB-TU Ostrava</t>
  </si>
  <si>
    <t>UTB Zlín</t>
  </si>
  <si>
    <t>VŠE Praha</t>
  </si>
  <si>
    <t>ČZU Praha</t>
  </si>
  <si>
    <t>Mendelu Brno</t>
  </si>
  <si>
    <t>VŠ polytech. Jihlava</t>
  </si>
  <si>
    <t>VŠTE Č. Budějovice</t>
  </si>
  <si>
    <t>VŠTE Č. B.</t>
  </si>
  <si>
    <t>Souhrn</t>
  </si>
  <si>
    <t>Celkem počet norm. stud. neuměleckých VVŠ bez PDZPK</t>
  </si>
  <si>
    <t>Základní normativ neuměleckých VVŠ bez PDZPK v Kč</t>
  </si>
  <si>
    <t>Podíl neuměleckých vysokých škol na uk. A bez PDZPK v Kč</t>
  </si>
  <si>
    <t xml:space="preserve">Podíl neuměleckých vysokých škol na uk. A v Kč </t>
  </si>
  <si>
    <t>Celková výpočtová částka před zaokrouhlením v Kč</t>
  </si>
  <si>
    <t>Umělecké VVŠ</t>
  </si>
  <si>
    <t xml:space="preserve">Souhrnný limit pro umělecké VVŠ na rok 2015 je 2740 přepočtených studentů. Skutečnost je 2600 přepočtených studentů, což je 94,9 %. </t>
  </si>
  <si>
    <t>Každá z těchto VVŠ je přepočteným počtem studentů uvnitř intervalu +- 10% limitu, proto se každé z nich započte limit.</t>
  </si>
  <si>
    <t xml:space="preserve">Skutečný počet přepočt. studentů k 31. 10. 2014 </t>
  </si>
  <si>
    <t>Výsledek projednání - akceptovaný/ dohodnutý počet pro rok 2013 (limit)</t>
  </si>
  <si>
    <t>Ověření odchylky - skut. počet od limitu</t>
  </si>
  <si>
    <t>Dohodnutý podíl jedné VŠ na celku</t>
  </si>
  <si>
    <t>Průměrný koeficient ekonomické náročnosti</t>
  </si>
  <si>
    <t>Normativní počet studentů</t>
  </si>
  <si>
    <t>AMU Praha</t>
  </si>
  <si>
    <t>AVU Praha</t>
  </si>
  <si>
    <t>JAMU Brno</t>
  </si>
  <si>
    <t xml:space="preserve">Podíl uměleckých VVŠ na Uk. A = 3,5% (Kč) </t>
  </si>
  <si>
    <t>Celková výpočtová částka před zaokrouhlením</t>
  </si>
  <si>
    <t>Pedagogové doplňující si zákonem požadovanou kvalifikaci</t>
  </si>
  <si>
    <t>Počty studentů financovaných v rámci Opatření ministra na podporu doplnění zákonem požadované kvalifikace pedagogických pracovníků</t>
  </si>
  <si>
    <t>Studenti jsou započítáváni skutečným fyzickým počtem</t>
  </si>
  <si>
    <t xml:space="preserve">Skutečný fyzický počet studentů k 31. 10. 2014 </t>
  </si>
  <si>
    <t>Průměrný koef. ekon. Náročnosti</t>
  </si>
  <si>
    <t xml:space="preserve">Počet normativních studentů </t>
  </si>
  <si>
    <t>Celkem počet norm. stud. PDZPK</t>
  </si>
  <si>
    <t>Základní normativ PDZPK (Kč)</t>
  </si>
  <si>
    <t>Podíl PDZK na uk. A  (Kč)</t>
  </si>
  <si>
    <t>Celková výpočtová částka před zaokrouhlením (Kč)</t>
  </si>
  <si>
    <t>Studijní programy 5104 Stomatologie, 5111 Zubní lékařství a 5155 Stomatologie a zubní lékařství</t>
  </si>
  <si>
    <t>k 31.10.2014</t>
  </si>
  <si>
    <t>Kód fakulty</t>
  </si>
  <si>
    <t>Název fakulty</t>
  </si>
  <si>
    <t>Stud. program</t>
  </si>
  <si>
    <t>Koeficient</t>
  </si>
  <si>
    <t>Nově přijatí</t>
  </si>
  <si>
    <t>Zvláštní</t>
  </si>
  <si>
    <t>Ostatní</t>
  </si>
  <si>
    <t>Půlroční</t>
  </si>
  <si>
    <t>Přepočtený počet studentů</t>
  </si>
  <si>
    <t>UK v Praze</t>
  </si>
  <si>
    <t>UP v Olomouci</t>
  </si>
  <si>
    <t>Všechny VVŠ</t>
  </si>
  <si>
    <t>Skutečný počet přepočt. studentů k 31. 10. 2014 bez stud. programů 5104, 5111 a 5155 a pedagogů</t>
  </si>
  <si>
    <t>Výsledek projednání - akceptovaný/ dohodnutý počet pro rok 2015 bez stud. programů 5104, 5111 a 5155 a pedagogů</t>
  </si>
  <si>
    <t>Započtený počet přepočtených studentů vč. pedagogů bez SP 5104, 5111 a 5155</t>
  </si>
  <si>
    <t>Započtený přepočt. počet studentů vč. stud. prog. 5104, 5111 a 5155 a pedagogů</t>
  </si>
  <si>
    <t>Průměrný koef. ekon. náročnosti</t>
  </si>
  <si>
    <t>Počet nevyužitých míst do limitu (pouze neumělecké VVŠ)</t>
  </si>
  <si>
    <t>Počet nadlimitních přepočt. studentů (pouze neumělecké VVŠ)</t>
  </si>
  <si>
    <t>Ukazatel K, výpočet na rok 2015</t>
  </si>
  <si>
    <t xml:space="preserve">Metodika: Pravidla pro poskytování příspěvku a dotací veřejným vysokým školám Ministerstvem školství, mládeže a tělovýchovy </t>
  </si>
  <si>
    <t>Veřejné vysoké školy</t>
  </si>
  <si>
    <t>Vědecký a umělecký výkon vysoké školy</t>
  </si>
  <si>
    <t>Kvalita studijních programů a uplatnění absolventů</t>
  </si>
  <si>
    <t>Mezinárodní mobilita</t>
  </si>
  <si>
    <t>Podíl na K 
(v %)</t>
  </si>
  <si>
    <t xml:space="preserve">Podíl na K 
</t>
  </si>
  <si>
    <r>
      <t xml:space="preserve">Započítané body RIV (absolutně) + </t>
    </r>
    <r>
      <rPr>
        <b/>
        <u/>
        <sz val="8"/>
        <rFont val="Arial"/>
        <family val="2"/>
        <charset val="238"/>
      </rPr>
      <t>bez komp.</t>
    </r>
    <r>
      <rPr>
        <b/>
        <sz val="8"/>
        <rFont val="Arial"/>
        <family val="2"/>
        <charset val="238"/>
      </rPr>
      <t xml:space="preserve"> pro uměl. VŠ</t>
    </r>
  </si>
  <si>
    <t>Započítané body RUV</t>
  </si>
  <si>
    <t>Účelové neinvestiční prostředky na výzkum</t>
  </si>
  <si>
    <t>Příjmy z vlastní činnosti VVŠ</t>
  </si>
  <si>
    <t>Počet profesorů a docentů</t>
  </si>
  <si>
    <t>Zaměstnanost absolventů (absolutní)</t>
  </si>
  <si>
    <t>Cizinci v příslušném typu studijního programu</t>
  </si>
  <si>
    <t>„Samoplátci“ v příslušném typu studijního programu</t>
  </si>
  <si>
    <t>Vyslaní v rámci mobilitních programů 
(do r. 2013 včetně ECTS a DS)</t>
  </si>
  <si>
    <t>Přijatí v rámci mobilitních programů 
(do r. 2013 včetně ECTS a DS)</t>
  </si>
  <si>
    <t>Váhy parametrů</t>
  </si>
  <si>
    <t>VVŠ celkem</t>
  </si>
  <si>
    <t>K roku financování (data jsou spočtena vždy k 31.10. předchozího roku)</t>
  </si>
  <si>
    <t>2004 bez propado- vosti *)</t>
  </si>
  <si>
    <t>2009</t>
  </si>
  <si>
    <t>2010</t>
  </si>
  <si>
    <t>Fyzický počet studentů veřejných VŠ + soukromých VŠ  *)</t>
  </si>
  <si>
    <t>Meziroční změna v procentech</t>
  </si>
  <si>
    <t>Přepočtený ("financovaný") počet studentů VVŠ podle definice ukazatele A**)</t>
  </si>
  <si>
    <t>Meziroční nárůst financovaného počtu studentů v procentech</t>
  </si>
  <si>
    <t>*)</t>
  </si>
  <si>
    <t xml:space="preserve">Ve výstupu ze SIMS je student, studující souběžně více studií ve stejném typu studijního programu, zahrnut pouze jednou, pokud však studuje ve více studiích ve více typech studijních programů, </t>
  </si>
  <si>
    <t xml:space="preserve">může být zahrnut víckrát (max 3x). </t>
  </si>
  <si>
    <t xml:space="preserve">**)  </t>
  </si>
  <si>
    <t>V r. 2004 byla upravena definice "propadovosti". Tím se zvýšil počet přepočtených ("financovaných") studentů cca o 4784.</t>
  </si>
  <si>
    <t xml:space="preserve">Je započteno každé studium, které vyhovuje kritériím pro započtení podle Pravidel pro poskytování dotací (resp. příspěvků a dotací) vysokým školám. </t>
  </si>
  <si>
    <t xml:space="preserve">Kritéria se během let do jisté míry měnila (utvrzovala), zejm. v pohledu na financování "zvláštních" studentů. Kritéria v podstatě vycházejí z § 58 odst. 3 a 4 zákona </t>
  </si>
  <si>
    <t>č. 111/1998 Sb., o vysokých školách a o změně a doplnění dalších zákonů (zákon o vysokých školách), ve znění pozdějších předpisů.</t>
  </si>
  <si>
    <t xml:space="preserve">V r. 2009 nebylo započteno 9002, v r. 2010 14060, v r. 2011 17339, v roce 2012 15173 a v roce 2013  22344 přepočtených studentů, kteří překračovali limity akceptované ministerstvem v souladu s pravidly, </t>
  </si>
  <si>
    <t>dohodnutými pro příslušný rok s reprezentací veřejných VŠ. V této tabulce jsou uvedeny počty přepočtených studentů, kteří byli zahrnuti do výpočtu příspěvku podle ukaztele A.</t>
  </si>
  <si>
    <t>V letech 2010 - 2013 byli z ukazatele F rozpočtu vysokých škol hrazeni rovněž civilní studenti Univerzity obrany v souladu se zákonem o vysokých školách § 95 odst. 1.</t>
  </si>
  <si>
    <t>Přehled rozpočtovaných prostředků pro vysoké školy v období let 2000-2015 z kapitoly 333 - MŠMT</t>
  </si>
  <si>
    <t>Schválený rozpočet</t>
  </si>
  <si>
    <r>
      <t xml:space="preserve">Poznámka: </t>
    </r>
    <r>
      <rPr>
        <sz val="10"/>
        <rFont val="Arial CE"/>
        <charset val="238"/>
      </rPr>
      <t>údaje v tabulce za roky 2000 až 2004 jsou převzaty z rozpočtu i závěrečného účtu kapitoly 333-MŠMT, údaje let 2005 až 2014 jsou převzaty z rozpočtu kapitoly 333-MŠMT. Tabulka nezahrnuje prostředky operačních programů EU (OP VK, OP VaVpI).</t>
    </r>
  </si>
  <si>
    <t>Rok</t>
  </si>
  <si>
    <t>Prostředky z kapitoly 333-MŠMT, rozpočtované pro vysoké školy (tis. Kč)</t>
  </si>
  <si>
    <t>Prostředky NIV i INV na vzdělávací činnost bez programů reprodukce majetku</t>
  </si>
  <si>
    <t>Prostředky na ubytování a stravování studentů</t>
  </si>
  <si>
    <t>Programové financování INV i NIV</t>
  </si>
  <si>
    <t>Výzkum a vývoj, specific. VŠ výzkum</t>
  </si>
  <si>
    <t>Celkem kapitola 333-MŠMT</t>
  </si>
  <si>
    <t xml:space="preserve">Meziroční nárůst kap. 333-MŠMT </t>
  </si>
  <si>
    <t>Meziroční nárůst v %</t>
  </si>
  <si>
    <t>2010 *)</t>
  </si>
  <si>
    <t>2015**)</t>
  </si>
  <si>
    <t>*) Rozpočet po zvýšení o 800 mil. Kč podle usnesení vlády č. 54 ze dne 16. 1. 2010</t>
  </si>
  <si>
    <t xml:space="preserve">**) Rozpočet s včetně částky převedené na spolufinancování OP VaVpI (241 068 tis. Kč) a </t>
  </si>
  <si>
    <t>**) Rozpočet včetně částky převedené na spolufinancování OP VaVpI (241 068 155 Kč) a prostředků přidělených na základě PV 5/2015 (400 000 000 Kč)</t>
  </si>
  <si>
    <t>prostředků přidělených na základě PV 36/2014 (400 000 tis. Kč)</t>
  </si>
  <si>
    <t>v Kč</t>
  </si>
  <si>
    <t>Počty fyzických studentů veřejných vysokých škol a soukromých vysokých škol a počty přepočtených ("financovaných") studentů VVŠ v letech 2000-2015</t>
  </si>
  <si>
    <t>Prostředky z kapitoly 333-MŠMT, rozpočtované pro vysoké školy (v Kč)</t>
  </si>
  <si>
    <t>Kódy, zkratky a plné názvy veřejných vysokých škol</t>
  </si>
  <si>
    <t>použité v rozpisu rozpočtu vysokých škol</t>
  </si>
  <si>
    <t>Kód</t>
  </si>
  <si>
    <t>Zkratka</t>
  </si>
  <si>
    <t>Plný název veřejné vysoké školy</t>
  </si>
  <si>
    <t>Univerzita Karlova v Praze</t>
  </si>
  <si>
    <t>Jihočeská univerzita v Českých budějovicích</t>
  </si>
  <si>
    <t>Univerzita Jana Evangelisty Purkyně v Ústí nad Labem</t>
  </si>
  <si>
    <t>Masarykova univerzita</t>
  </si>
  <si>
    <t>Univerzita Palackého v Olomouci</t>
  </si>
  <si>
    <t>Veterinární a farmaceutická univerzita Brno</t>
  </si>
  <si>
    <t>Ostravská univerzita v Ostravě</t>
  </si>
  <si>
    <t>Slezská univerzita v Opavě</t>
  </si>
  <si>
    <t>České vysoké učení v Praze</t>
  </si>
  <si>
    <t>Vysoká škola chemicko-technologická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</si>
  <si>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</si>
  <si>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</si>
  <si>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</si>
  <si>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</si>
  <si>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Technická univerzita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</si>
  <si>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</si>
  <si>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</si>
  <si>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</si>
  <si>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</si>
  <si>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</si>
  <si>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</si>
  <si>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</si>
  <si>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múzických umění v Brně</t>
  </si>
  <si>
    <t>Vysoká škola polytechnická Jihlava</t>
  </si>
  <si>
    <t>Vysoká škola technická a ekonomická v Českých Budějovicích</t>
  </si>
  <si>
    <r>
      <t xml:space="preserve">Poznámka: </t>
    </r>
    <r>
      <rPr>
        <sz val="10"/>
        <rFont val="Arial"/>
        <family val="2"/>
        <charset val="238"/>
      </rPr>
      <t>údaje v tabulce za roky 2000 až 2004 jsou převzaty z rozpočtu i závěrečného účtu kapitoly 333-MŠMT, údaje let 2005 až 2015 jsou převzaty z rozpočtu kapitoly 333-MŠMT. Tabulka nezahrnuje prostředky operačních programů EU (OP VK, OP VaVpI).</t>
    </r>
  </si>
  <si>
    <t>Rozpočet 2012 (v Kč)</t>
  </si>
  <si>
    <t>Rozpočet 2013 (v Kč)</t>
  </si>
  <si>
    <t>Rozpočet 2014 (v Kč)</t>
  </si>
  <si>
    <t>Rozpočet 2015 (v Kč)</t>
  </si>
  <si>
    <t xml:space="preserve">U ukazatelů A+K je rozpis proveden z hodnoty rozpočtového ukazatele navýšené o prostředky převedené sk. 4 na spolufinancování OP VaVpI  </t>
  </si>
  <si>
    <t xml:space="preserve">Opatření v rozpočtovém okruhu I (na základě rozhodnutí PV 5/2015) k odstranění tvrdosti u vysokých škol, kde meziroční pokles finančních prostředků poskytovaných </t>
  </si>
  <si>
    <t>Přehled rozpočtovaných prostředků pro vysoké školy v období let 2000-2015 z kapitoly 333-MŠMT</t>
  </si>
  <si>
    <t xml:space="preserve"> ve výši 114 998 000 Kč.</t>
  </si>
  <si>
    <t>prostřednictvím institucionálního financování překračuje na základě výpočtu dle Pravidel hranici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</si>
</sst>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%"/>
    <numFmt numFmtId="165" formatCode="#,##0\ &quot;Kč&quot;"/>
    <numFmt numFmtId="166" formatCode="#,##0.00\ &quot;Kč&quot;"/>
    <numFmt numFmtId="167" formatCode="0.0"/>
    <numFmt numFmtId="168" formatCode="#,##0.0"/>
    <numFmt numFmtId="169" formatCode="#,##0.00000"/>
    <numFmt numFmtId="170" formatCode="#,##0.0000"/>
    <numFmt numFmtId="171" formatCode="#,##0.000000"/>
  </numFmts>
  <fonts count="6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 CE"/>
      <charset val="238"/>
    </font>
    <font>
      <b/>
      <sz val="25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color rgb="FF808080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808080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6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  <font>
      <b/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22"/>
      <name val="Arial"/>
      <family val="2"/>
      <charset val="238"/>
    </font>
    <font>
      <b/>
      <sz val="28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1"/>
      <color indexed="60"/>
      <name val="Arial"/>
      <family val="2"/>
      <charset val="238"/>
    </font>
    <font>
      <b/>
      <sz val="16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u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6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name val="Arial CE"/>
      <charset val="238"/>
    </font>
    <font>
      <sz val="14"/>
      <color theme="1"/>
      <name val="Arial"/>
      <family val="2"/>
      <charset val="238"/>
    </font>
    <font>
      <b/>
      <u/>
      <sz val="11"/>
      <name val="Arial"/>
      <family val="2"/>
      <charset val="238"/>
    </font>
    <font>
      <u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n">
        <color indexed="64"/>
      </top>
      <bottom style="medium">
        <color theme="9" tint="-0.499984740745262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10"/>
      </right>
      <top style="double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10"/>
      </right>
      <top style="double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rgb="FFFF0000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rgb="FFFF0000"/>
      </right>
      <top style="thin">
        <color indexed="64"/>
      </top>
      <bottom style="medium">
        <color indexed="64"/>
      </bottom>
      <diagonal/>
    </border>
    <border>
      <left style="double">
        <color rgb="FFFF0000"/>
      </left>
      <right style="double">
        <color rgb="FFFF0000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/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1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0"/>
      </right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0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9" fontId="8" fillId="0" borderId="0" applyFont="0" applyFill="0" applyBorder="0" applyAlignment="0" applyProtection="0"/>
    <xf numFmtId="0" fontId="9" fillId="0" borderId="0"/>
    <xf numFmtId="0" fontId="2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997">
    <xf numFmtId="0" fontId="0" fillId="0" borderId="0" xfId="0"/>
    <xf numFmtId="3" fontId="5" fillId="0" borderId="0" xfId="5" applyNumberFormat="1" applyFont="1" applyFill="1" applyAlignment="1">
      <alignment horizontal="right" vertical="center"/>
    </xf>
    <xf numFmtId="0" fontId="0" fillId="0" borderId="0" xfId="0" applyFont="1" applyAlignment="1">
      <alignment horizontal="right"/>
    </xf>
    <xf numFmtId="0" fontId="0" fillId="0" borderId="0" xfId="0"/>
    <xf numFmtId="3" fontId="4" fillId="0" borderId="0" xfId="5" applyNumberFormat="1" applyFont="1" applyFill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5" fillId="0" borderId="0" xfId="7" applyFont="1" applyFill="1" applyAlignment="1">
      <alignment vertical="center"/>
    </xf>
    <xf numFmtId="0" fontId="11" fillId="4" borderId="0" xfId="7" applyFont="1" applyFill="1" applyAlignment="1">
      <alignment horizontal="left" vertical="center"/>
    </xf>
    <xf numFmtId="0" fontId="11" fillId="4" borderId="0" xfId="7" applyFont="1" applyFill="1" applyAlignment="1">
      <alignment vertical="center"/>
    </xf>
    <xf numFmtId="0" fontId="12" fillId="4" borderId="0" xfId="7" applyFont="1" applyFill="1" applyAlignment="1">
      <alignment vertical="center"/>
    </xf>
    <xf numFmtId="0" fontId="12" fillId="0" borderId="0" xfId="7" applyFont="1" applyFill="1" applyAlignment="1">
      <alignment vertical="center"/>
    </xf>
    <xf numFmtId="0" fontId="12" fillId="4" borderId="0" xfId="7" applyFont="1" applyFill="1" applyBorder="1" applyAlignment="1">
      <alignment vertical="center"/>
    </xf>
    <xf numFmtId="164" fontId="12" fillId="4" borderId="0" xfId="7" applyNumberFormat="1" applyFont="1" applyFill="1" applyBorder="1" applyAlignment="1">
      <alignment horizontal="right" vertical="center"/>
    </xf>
    <xf numFmtId="164" fontId="12" fillId="4" borderId="0" xfId="7" applyNumberFormat="1" applyFont="1" applyFill="1" applyAlignment="1">
      <alignment vertical="center"/>
    </xf>
    <xf numFmtId="0" fontId="2" fillId="0" borderId="0" xfId="8"/>
    <xf numFmtId="0" fontId="13" fillId="4" borderId="21" xfId="7" applyFont="1" applyFill="1" applyBorder="1" applyAlignment="1">
      <alignment horizontal="center" vertical="center" wrapText="1"/>
    </xf>
    <xf numFmtId="0" fontId="13" fillId="4" borderId="22" xfId="7" applyFont="1" applyFill="1" applyBorder="1" applyAlignment="1">
      <alignment horizontal="center" vertical="center" wrapText="1"/>
    </xf>
    <xf numFmtId="0" fontId="13" fillId="0" borderId="21" xfId="7" applyFont="1" applyFill="1" applyBorder="1" applyAlignment="1">
      <alignment horizontal="center" vertical="center" wrapText="1"/>
    </xf>
    <xf numFmtId="0" fontId="13" fillId="5" borderId="21" xfId="7" applyFont="1" applyFill="1" applyBorder="1" applyAlignment="1">
      <alignment horizontal="center" vertical="center" wrapText="1"/>
    </xf>
    <xf numFmtId="0" fontId="14" fillId="4" borderId="23" xfId="7" applyFont="1" applyFill="1" applyBorder="1" applyAlignment="1">
      <alignment horizontal="center" vertical="center" wrapText="1"/>
    </xf>
    <xf numFmtId="0" fontId="14" fillId="4" borderId="26" xfId="7" applyFont="1" applyFill="1" applyBorder="1" applyAlignment="1">
      <alignment horizontal="center" vertical="center" wrapText="1"/>
    </xf>
    <xf numFmtId="0" fontId="13" fillId="0" borderId="0" xfId="7" applyFont="1" applyFill="1" applyAlignment="1">
      <alignment vertical="center"/>
    </xf>
    <xf numFmtId="3" fontId="11" fillId="4" borderId="4" xfId="7" applyNumberFormat="1" applyFont="1" applyFill="1" applyBorder="1" applyAlignment="1">
      <alignment horizontal="center" vertical="center" wrapText="1"/>
    </xf>
    <xf numFmtId="3" fontId="11" fillId="4" borderId="9" xfId="7" applyNumberFormat="1" applyFont="1" applyFill="1" applyBorder="1" applyAlignment="1">
      <alignment horizontal="center" vertical="center" wrapText="1"/>
    </xf>
    <xf numFmtId="3" fontId="11" fillId="0" borderId="4" xfId="7" applyNumberFormat="1" applyFont="1" applyFill="1" applyBorder="1" applyAlignment="1">
      <alignment horizontal="center" vertical="center"/>
    </xf>
    <xf numFmtId="3" fontId="11" fillId="5" borderId="4" xfId="7" applyNumberFormat="1" applyFont="1" applyFill="1" applyBorder="1" applyAlignment="1">
      <alignment horizontal="center" vertical="center"/>
    </xf>
    <xf numFmtId="10" fontId="12" fillId="4" borderId="30" xfId="7" applyNumberFormat="1" applyFont="1" applyFill="1" applyBorder="1" applyAlignment="1">
      <alignment horizontal="center" vertical="center"/>
    </xf>
    <xf numFmtId="165" fontId="11" fillId="4" borderId="4" xfId="7" applyNumberFormat="1" applyFont="1" applyFill="1" applyBorder="1" applyAlignment="1">
      <alignment horizontal="center" vertical="center" wrapText="1"/>
    </xf>
    <xf numFmtId="165" fontId="11" fillId="4" borderId="9" xfId="7" applyNumberFormat="1" applyFont="1" applyFill="1" applyBorder="1" applyAlignment="1">
      <alignment horizontal="center" vertical="center"/>
    </xf>
    <xf numFmtId="165" fontId="11" fillId="5" borderId="9" xfId="7" applyNumberFormat="1" applyFont="1" applyFill="1" applyBorder="1" applyAlignment="1">
      <alignment horizontal="center" vertical="center"/>
    </xf>
    <xf numFmtId="10" fontId="12" fillId="4" borderId="31" xfId="7" applyNumberFormat="1" applyFont="1" applyFill="1" applyBorder="1" applyAlignment="1">
      <alignment horizontal="center" vertical="center"/>
    </xf>
    <xf numFmtId="3" fontId="11" fillId="4" borderId="35" xfId="7" applyNumberFormat="1" applyFont="1" applyFill="1" applyBorder="1" applyAlignment="1">
      <alignment horizontal="center" vertical="center" wrapText="1"/>
    </xf>
    <xf numFmtId="3" fontId="11" fillId="4" borderId="36" xfId="7" applyNumberFormat="1" applyFont="1" applyFill="1" applyBorder="1" applyAlignment="1">
      <alignment horizontal="center" vertical="center" wrapText="1"/>
    </xf>
    <xf numFmtId="3" fontId="11" fillId="0" borderId="35" xfId="7" applyNumberFormat="1" applyFont="1" applyFill="1" applyBorder="1" applyAlignment="1">
      <alignment horizontal="center" vertical="center"/>
    </xf>
    <xf numFmtId="3" fontId="11" fillId="5" borderId="35" xfId="7" applyNumberFormat="1" applyFont="1" applyFill="1" applyBorder="1" applyAlignment="1">
      <alignment horizontal="center" vertical="center"/>
    </xf>
    <xf numFmtId="10" fontId="12" fillId="4" borderId="37" xfId="7" applyNumberFormat="1" applyFont="1" applyFill="1" applyBorder="1" applyAlignment="1">
      <alignment horizontal="center" vertical="center"/>
    </xf>
    <xf numFmtId="165" fontId="11" fillId="4" borderId="6" xfId="7" applyNumberFormat="1" applyFont="1" applyFill="1" applyBorder="1" applyAlignment="1">
      <alignment horizontal="center" vertical="center"/>
    </xf>
    <xf numFmtId="165" fontId="11" fillId="4" borderId="8" xfId="7" applyNumberFormat="1" applyFont="1" applyFill="1" applyBorder="1" applyAlignment="1">
      <alignment horizontal="center" vertical="center"/>
    </xf>
    <xf numFmtId="165" fontId="11" fillId="5" borderId="8" xfId="7" applyNumberFormat="1" applyFont="1" applyFill="1" applyBorder="1" applyAlignment="1">
      <alignment horizontal="center" vertical="center"/>
    </xf>
    <xf numFmtId="3" fontId="11" fillId="4" borderId="19" xfId="7" applyNumberFormat="1" applyFont="1" applyFill="1" applyBorder="1" applyAlignment="1">
      <alignment horizontal="center" vertical="center" wrapText="1"/>
    </xf>
    <xf numFmtId="3" fontId="11" fillId="4" borderId="38" xfId="7" applyNumberFormat="1" applyFont="1" applyFill="1" applyBorder="1" applyAlignment="1">
      <alignment horizontal="center" vertical="center" wrapText="1"/>
    </xf>
    <xf numFmtId="3" fontId="11" fillId="0" borderId="19" xfId="7" applyNumberFormat="1" applyFont="1" applyFill="1" applyBorder="1" applyAlignment="1">
      <alignment horizontal="center" vertical="center"/>
    </xf>
    <xf numFmtId="3" fontId="11" fillId="5" borderId="19" xfId="7" applyNumberFormat="1" applyFont="1" applyFill="1" applyBorder="1" applyAlignment="1">
      <alignment horizontal="center" vertical="center"/>
    </xf>
    <xf numFmtId="3" fontId="11" fillId="0" borderId="39" xfId="7" applyNumberFormat="1" applyFont="1" applyFill="1" applyBorder="1" applyAlignment="1">
      <alignment horizontal="center" vertical="center"/>
    </xf>
    <xf numFmtId="166" fontId="11" fillId="4" borderId="19" xfId="7" applyNumberFormat="1" applyFont="1" applyFill="1" applyBorder="1" applyAlignment="1">
      <alignment horizontal="center" vertical="center"/>
    </xf>
    <xf numFmtId="166" fontId="11" fillId="5" borderId="38" xfId="7" applyNumberFormat="1" applyFont="1" applyFill="1" applyBorder="1" applyAlignment="1">
      <alignment horizontal="center" vertical="center"/>
    </xf>
    <xf numFmtId="10" fontId="12" fillId="4" borderId="40" xfId="7" applyNumberFormat="1" applyFont="1" applyFill="1" applyBorder="1" applyAlignment="1">
      <alignment horizontal="center" vertical="center"/>
    </xf>
    <xf numFmtId="0" fontId="11" fillId="4" borderId="0" xfId="7" applyFont="1" applyFill="1" applyBorder="1" applyAlignment="1">
      <alignment horizontal="left" vertical="center" wrapText="1"/>
    </xf>
    <xf numFmtId="0" fontId="13" fillId="0" borderId="0" xfId="7" applyFont="1" applyFill="1" applyAlignment="1">
      <alignment horizontal="center" vertical="center" wrapText="1"/>
    </xf>
    <xf numFmtId="1" fontId="11" fillId="0" borderId="20" xfId="7" applyNumberFormat="1" applyFont="1" applyFill="1" applyBorder="1" applyAlignment="1">
      <alignment horizontal="center" vertical="center"/>
    </xf>
    <xf numFmtId="1" fontId="11" fillId="0" borderId="21" xfId="7" applyNumberFormat="1" applyFont="1" applyFill="1" applyBorder="1" applyAlignment="1">
      <alignment horizontal="center" vertical="center"/>
    </xf>
    <xf numFmtId="1" fontId="11" fillId="0" borderId="55" xfId="7" applyNumberFormat="1" applyFont="1" applyFill="1" applyBorder="1" applyAlignment="1">
      <alignment horizontal="center" vertical="center"/>
    </xf>
    <xf numFmtId="1" fontId="16" fillId="0" borderId="55" xfId="7" applyNumberFormat="1" applyFont="1" applyFill="1" applyBorder="1" applyAlignment="1">
      <alignment horizontal="center" vertical="center"/>
    </xf>
    <xf numFmtId="1" fontId="16" fillId="0" borderId="56" xfId="7" applyNumberFormat="1" applyFont="1" applyFill="1" applyBorder="1" applyAlignment="1">
      <alignment horizontal="center" vertical="center"/>
    </xf>
    <xf numFmtId="1" fontId="16" fillId="0" borderId="51" xfId="7" applyNumberFormat="1" applyFont="1" applyFill="1" applyBorder="1" applyAlignment="1">
      <alignment horizontal="center" vertical="center"/>
    </xf>
    <xf numFmtId="1" fontId="18" fillId="5" borderId="57" xfId="7" applyNumberFormat="1" applyFont="1" applyFill="1" applyBorder="1" applyAlignment="1">
      <alignment horizontal="center" vertical="center"/>
    </xf>
    <xf numFmtId="1" fontId="16" fillId="0" borderId="58" xfId="7" applyNumberFormat="1" applyFont="1" applyFill="1" applyBorder="1" applyAlignment="1">
      <alignment horizontal="center" vertical="center"/>
    </xf>
    <xf numFmtId="1" fontId="13" fillId="0" borderId="0" xfId="7" applyNumberFormat="1" applyFont="1" applyFill="1" applyAlignment="1">
      <alignment horizontal="center" vertical="center"/>
    </xf>
    <xf numFmtId="0" fontId="15" fillId="4" borderId="46" xfId="7" applyFont="1" applyFill="1" applyBorder="1" applyAlignment="1">
      <alignment vertical="center"/>
    </xf>
    <xf numFmtId="0" fontId="15" fillId="4" borderId="0" xfId="7" applyFont="1" applyFill="1" applyBorder="1" applyAlignment="1">
      <alignment vertical="center"/>
    </xf>
    <xf numFmtId="0" fontId="19" fillId="4" borderId="0" xfId="7" applyFont="1" applyFill="1" applyBorder="1" applyAlignment="1">
      <alignment vertical="center"/>
    </xf>
    <xf numFmtId="3" fontId="15" fillId="4" borderId="0" xfId="7" applyNumberFormat="1" applyFont="1" applyFill="1" applyBorder="1" applyAlignment="1">
      <alignment horizontal="center" vertical="center"/>
    </xf>
    <xf numFmtId="10" fontId="20" fillId="4" borderId="0" xfId="7" applyNumberFormat="1" applyFont="1" applyFill="1" applyBorder="1" applyAlignment="1">
      <alignment horizontal="center" vertical="center"/>
    </xf>
    <xf numFmtId="0" fontId="20" fillId="4" borderId="0" xfId="7" applyFont="1" applyFill="1" applyBorder="1" applyAlignment="1">
      <alignment vertical="center"/>
    </xf>
    <xf numFmtId="3" fontId="21" fillId="5" borderId="59" xfId="7" applyNumberFormat="1" applyFont="1" applyFill="1" applyBorder="1" applyAlignment="1">
      <alignment horizontal="center" vertical="center"/>
    </xf>
    <xf numFmtId="0" fontId="20" fillId="4" borderId="60" xfId="7" applyFont="1" applyFill="1" applyBorder="1" applyAlignment="1">
      <alignment vertical="center"/>
    </xf>
    <xf numFmtId="0" fontId="22" fillId="4" borderId="0" xfId="7" applyFont="1" applyFill="1" applyBorder="1" applyAlignment="1">
      <alignment vertical="center"/>
    </xf>
    <xf numFmtId="3" fontId="23" fillId="5" borderId="59" xfId="7" applyNumberFormat="1" applyFont="1" applyFill="1" applyBorder="1" applyAlignment="1">
      <alignment horizontal="center" vertical="center"/>
    </xf>
    <xf numFmtId="0" fontId="24" fillId="0" borderId="0" xfId="10" applyFont="1"/>
    <xf numFmtId="0" fontId="15" fillId="4" borderId="13" xfId="7" applyFont="1" applyFill="1" applyBorder="1" applyAlignment="1">
      <alignment vertical="center"/>
    </xf>
    <xf numFmtId="0" fontId="15" fillId="4" borderId="4" xfId="7" applyFont="1" applyFill="1" applyBorder="1" applyAlignment="1">
      <alignment vertical="center"/>
    </xf>
    <xf numFmtId="3" fontId="12" fillId="4" borderId="25" xfId="7" applyNumberFormat="1" applyFont="1" applyFill="1" applyBorder="1" applyAlignment="1">
      <alignment vertical="center"/>
    </xf>
    <xf numFmtId="164" fontId="20" fillId="4" borderId="25" xfId="7" applyNumberFormat="1" applyFont="1" applyFill="1" applyBorder="1" applyAlignment="1">
      <alignment vertical="center"/>
    </xf>
    <xf numFmtId="164" fontId="20" fillId="4" borderId="41" xfId="7" applyNumberFormat="1" applyFont="1" applyFill="1" applyBorder="1" applyAlignment="1">
      <alignment vertical="center"/>
    </xf>
    <xf numFmtId="164" fontId="20" fillId="4" borderId="44" xfId="7" applyNumberFormat="1" applyFont="1" applyFill="1" applyBorder="1" applyAlignment="1">
      <alignment vertical="center"/>
    </xf>
    <xf numFmtId="3" fontId="24" fillId="5" borderId="61" xfId="7" applyNumberFormat="1" applyFont="1" applyFill="1" applyBorder="1" applyAlignment="1">
      <alignment vertical="center"/>
    </xf>
    <xf numFmtId="164" fontId="20" fillId="4" borderId="26" xfId="7" applyNumberFormat="1" applyFont="1" applyFill="1" applyBorder="1" applyAlignment="1">
      <alignment vertical="center"/>
    </xf>
    <xf numFmtId="0" fontId="15" fillId="0" borderId="0" xfId="7" applyFont="1" applyFill="1" applyAlignment="1">
      <alignment vertical="center"/>
    </xf>
    <xf numFmtId="0" fontId="15" fillId="4" borderId="10" xfId="7" applyFont="1" applyFill="1" applyBorder="1" applyAlignment="1">
      <alignment vertical="center"/>
    </xf>
    <xf numFmtId="0" fontId="15" fillId="4" borderId="6" xfId="7" applyFont="1" applyFill="1" applyBorder="1" applyAlignment="1">
      <alignment vertical="center" wrapText="1"/>
    </xf>
    <xf numFmtId="3" fontId="12" fillId="4" borderId="6" xfId="7" applyNumberFormat="1" applyFont="1" applyFill="1" applyBorder="1" applyAlignment="1">
      <alignment horizontal="center" vertical="center"/>
    </xf>
    <xf numFmtId="164" fontId="20" fillId="4" borderId="6" xfId="7" applyNumberFormat="1" applyFont="1" applyFill="1" applyBorder="1" applyAlignment="1">
      <alignment horizontal="center" vertical="center"/>
    </xf>
    <xf numFmtId="164" fontId="20" fillId="4" borderId="8" xfId="7" applyNumberFormat="1" applyFont="1" applyFill="1" applyBorder="1" applyAlignment="1">
      <alignment horizontal="center" vertical="center"/>
    </xf>
    <xf numFmtId="164" fontId="20" fillId="4" borderId="34" xfId="7" applyNumberFormat="1" applyFont="1" applyFill="1" applyBorder="1" applyAlignment="1">
      <alignment horizontal="center" vertical="center"/>
    </xf>
    <xf numFmtId="3" fontId="24" fillId="5" borderId="48" xfId="7" applyNumberFormat="1" applyFont="1" applyFill="1" applyBorder="1" applyAlignment="1">
      <alignment horizontal="center" vertical="center"/>
    </xf>
    <xf numFmtId="164" fontId="20" fillId="4" borderId="37" xfId="7" applyNumberFormat="1" applyFont="1" applyFill="1" applyBorder="1" applyAlignment="1">
      <alignment horizontal="center" vertical="center"/>
    </xf>
    <xf numFmtId="0" fontId="14" fillId="0" borderId="0" xfId="7" applyFont="1" applyFill="1" applyAlignment="1">
      <alignment horizontal="center" vertical="center"/>
    </xf>
    <xf numFmtId="0" fontId="15" fillId="4" borderId="11" xfId="7" applyFont="1" applyFill="1" applyBorder="1" applyAlignment="1">
      <alignment vertical="center"/>
    </xf>
    <xf numFmtId="0" fontId="15" fillId="4" borderId="19" xfId="7" applyFont="1" applyFill="1" applyBorder="1" applyAlignment="1">
      <alignment vertical="center" wrapText="1"/>
    </xf>
    <xf numFmtId="3" fontId="12" fillId="4" borderId="19" xfId="7" applyNumberFormat="1" applyFont="1" applyFill="1" applyBorder="1" applyAlignment="1">
      <alignment vertical="center"/>
    </xf>
    <xf numFmtId="164" fontId="20" fillId="4" borderId="19" xfId="7" applyNumberFormat="1" applyFont="1" applyFill="1" applyBorder="1" applyAlignment="1">
      <alignment vertical="center"/>
    </xf>
    <xf numFmtId="164" fontId="20" fillId="4" borderId="38" xfId="7" applyNumberFormat="1" applyFont="1" applyFill="1" applyBorder="1" applyAlignment="1">
      <alignment vertical="center"/>
    </xf>
    <xf numFmtId="164" fontId="20" fillId="4" borderId="52" xfId="7" applyNumberFormat="1" applyFont="1" applyFill="1" applyBorder="1" applyAlignment="1">
      <alignment vertical="center"/>
    </xf>
    <xf numFmtId="164" fontId="20" fillId="4" borderId="38" xfId="7" applyNumberFormat="1" applyFont="1" applyFill="1" applyBorder="1" applyAlignment="1">
      <alignment horizontal="right" vertical="center"/>
    </xf>
    <xf numFmtId="3" fontId="24" fillId="5" borderId="53" xfId="7" applyNumberFormat="1" applyFont="1" applyFill="1" applyBorder="1" applyAlignment="1">
      <alignment vertical="center"/>
    </xf>
    <xf numFmtId="164" fontId="20" fillId="4" borderId="40" xfId="7" applyNumberFormat="1" applyFont="1" applyFill="1" applyBorder="1" applyAlignment="1">
      <alignment horizontal="right" vertical="center"/>
    </xf>
    <xf numFmtId="0" fontId="25" fillId="4" borderId="63" xfId="7" applyFont="1" applyFill="1" applyBorder="1" applyAlignment="1">
      <alignment vertical="center"/>
    </xf>
    <xf numFmtId="0" fontId="25" fillId="4" borderId="55" xfId="7" applyFont="1" applyFill="1" applyBorder="1" applyAlignment="1">
      <alignment vertical="center" wrapText="1"/>
    </xf>
    <xf numFmtId="3" fontId="22" fillId="4" borderId="55" xfId="7" applyNumberFormat="1" applyFont="1" applyFill="1" applyBorder="1" applyAlignment="1">
      <alignment horizontal="right" vertical="center"/>
    </xf>
    <xf numFmtId="164" fontId="26" fillId="4" borderId="55" xfId="7" applyNumberFormat="1" applyFont="1" applyFill="1" applyBorder="1" applyAlignment="1">
      <alignment horizontal="right" vertical="center"/>
    </xf>
    <xf numFmtId="164" fontId="26" fillId="4" borderId="56" xfId="7" applyNumberFormat="1" applyFont="1" applyFill="1" applyBorder="1" applyAlignment="1">
      <alignment horizontal="right" vertical="center"/>
    </xf>
    <xf numFmtId="164" fontId="26" fillId="4" borderId="51" xfId="7" applyNumberFormat="1" applyFont="1" applyFill="1" applyBorder="1" applyAlignment="1">
      <alignment horizontal="right" vertical="center"/>
    </xf>
    <xf numFmtId="164" fontId="27" fillId="4" borderId="56" xfId="7" applyNumberFormat="1" applyFont="1" applyFill="1" applyBorder="1" applyAlignment="1">
      <alignment horizontal="right" vertical="center"/>
    </xf>
    <xf numFmtId="3" fontId="28" fillId="5" borderId="57" xfId="7" applyNumberFormat="1" applyFont="1" applyFill="1" applyBorder="1" applyAlignment="1">
      <alignment horizontal="right" vertical="center"/>
    </xf>
    <xf numFmtId="164" fontId="27" fillId="4" borderId="58" xfId="7" applyNumberFormat="1" applyFont="1" applyFill="1" applyBorder="1" applyAlignment="1">
      <alignment horizontal="right" vertical="center"/>
    </xf>
    <xf numFmtId="3" fontId="14" fillId="0" borderId="0" xfId="7" applyNumberFormat="1" applyFont="1" applyFill="1" applyAlignment="1">
      <alignment vertical="center"/>
    </xf>
    <xf numFmtId="0" fontId="14" fillId="0" borderId="0" xfId="7" applyFont="1" applyFill="1" applyAlignment="1">
      <alignment vertical="center"/>
    </xf>
    <xf numFmtId="3" fontId="15" fillId="4" borderId="0" xfId="7" applyNumberFormat="1" applyFont="1" applyFill="1" applyBorder="1" applyAlignment="1">
      <alignment horizontal="right" vertical="center"/>
    </xf>
    <xf numFmtId="0" fontId="20" fillId="4" borderId="0" xfId="8" applyFont="1" applyFill="1" applyBorder="1" applyAlignment="1">
      <alignment horizontal="right"/>
    </xf>
    <xf numFmtId="167" fontId="20" fillId="4" borderId="0" xfId="7" applyNumberFormat="1" applyFont="1" applyFill="1" applyBorder="1" applyAlignment="1">
      <alignment horizontal="right" vertical="center"/>
    </xf>
    <xf numFmtId="3" fontId="21" fillId="5" borderId="59" xfId="7" applyNumberFormat="1" applyFont="1" applyFill="1" applyBorder="1" applyAlignment="1">
      <alignment horizontal="right" vertical="center"/>
    </xf>
    <xf numFmtId="167" fontId="20" fillId="4" borderId="60" xfId="7" applyNumberFormat="1" applyFont="1" applyFill="1" applyBorder="1" applyAlignment="1">
      <alignment horizontal="right" vertical="center"/>
    </xf>
    <xf numFmtId="3" fontId="12" fillId="0" borderId="0" xfId="7" applyNumberFormat="1" applyFont="1" applyFill="1" applyAlignment="1">
      <alignment vertical="center"/>
    </xf>
    <xf numFmtId="164" fontId="20" fillId="4" borderId="0" xfId="7" applyNumberFormat="1" applyFont="1" applyFill="1" applyBorder="1" applyAlignment="1">
      <alignment horizontal="right" vertical="center"/>
    </xf>
    <xf numFmtId="164" fontId="20" fillId="4" borderId="60" xfId="7" applyNumberFormat="1" applyFont="1" applyFill="1" applyBorder="1" applyAlignment="1">
      <alignment horizontal="right" vertical="center"/>
    </xf>
    <xf numFmtId="3" fontId="12" fillId="4" borderId="4" xfId="7" applyNumberFormat="1" applyFont="1" applyFill="1" applyBorder="1" applyAlignment="1">
      <alignment horizontal="right" vertical="center"/>
    </xf>
    <xf numFmtId="164" fontId="20" fillId="4" borderId="4" xfId="7" applyNumberFormat="1" applyFont="1" applyFill="1" applyBorder="1" applyAlignment="1">
      <alignment horizontal="right" vertical="center"/>
    </xf>
    <xf numFmtId="164" fontId="20" fillId="4" borderId="9" xfId="7" applyNumberFormat="1" applyFont="1" applyFill="1" applyBorder="1" applyAlignment="1">
      <alignment horizontal="right" vertical="center"/>
    </xf>
    <xf numFmtId="164" fontId="20" fillId="4" borderId="29" xfId="7" applyNumberFormat="1" applyFont="1" applyFill="1" applyBorder="1" applyAlignment="1">
      <alignment horizontal="right" vertical="center"/>
    </xf>
    <xf numFmtId="3" fontId="24" fillId="5" borderId="61" xfId="7" applyNumberFormat="1" applyFont="1" applyFill="1" applyBorder="1" applyAlignment="1">
      <alignment horizontal="right" vertical="center"/>
    </xf>
    <xf numFmtId="164" fontId="20" fillId="4" borderId="64" xfId="7" applyNumberFormat="1" applyFont="1" applyFill="1" applyBorder="1" applyAlignment="1">
      <alignment horizontal="right" vertical="center"/>
    </xf>
    <xf numFmtId="0" fontId="15" fillId="4" borderId="6" xfId="7" applyFont="1" applyFill="1" applyBorder="1" applyAlignment="1">
      <alignment vertical="center"/>
    </xf>
    <xf numFmtId="3" fontId="12" fillId="4" borderId="6" xfId="7" applyNumberFormat="1" applyFont="1" applyFill="1" applyBorder="1" applyAlignment="1">
      <alignment horizontal="right" vertical="center"/>
    </xf>
    <xf numFmtId="164" fontId="20" fillId="4" borderId="6" xfId="7" applyNumberFormat="1" applyFont="1" applyFill="1" applyBorder="1" applyAlignment="1">
      <alignment horizontal="right" vertical="center"/>
    </xf>
    <xf numFmtId="164" fontId="20" fillId="4" borderId="8" xfId="7" applyNumberFormat="1" applyFont="1" applyFill="1" applyBorder="1" applyAlignment="1">
      <alignment horizontal="right" vertical="center"/>
    </xf>
    <xf numFmtId="164" fontId="20" fillId="4" borderId="34" xfId="7" applyNumberFormat="1" applyFont="1" applyFill="1" applyBorder="1" applyAlignment="1">
      <alignment horizontal="right" vertical="center"/>
    </xf>
    <xf numFmtId="3" fontId="24" fillId="5" borderId="48" xfId="7" applyNumberFormat="1" applyFont="1" applyFill="1" applyBorder="1" applyAlignment="1">
      <alignment horizontal="right" vertical="center"/>
    </xf>
    <xf numFmtId="164" fontId="20" fillId="4" borderId="65" xfId="7" applyNumberFormat="1" applyFont="1" applyFill="1" applyBorder="1" applyAlignment="1">
      <alignment horizontal="right" vertical="center"/>
    </xf>
    <xf numFmtId="3" fontId="24" fillId="0" borderId="0" xfId="10" applyNumberFormat="1" applyFont="1"/>
    <xf numFmtId="0" fontId="15" fillId="4" borderId="19" xfId="7" applyFont="1" applyFill="1" applyBorder="1" applyAlignment="1">
      <alignment vertical="center"/>
    </xf>
    <xf numFmtId="3" fontId="12" fillId="4" borderId="19" xfId="7" applyNumberFormat="1" applyFont="1" applyFill="1" applyBorder="1" applyAlignment="1">
      <alignment horizontal="right" vertical="center"/>
    </xf>
    <xf numFmtId="164" fontId="20" fillId="4" borderId="19" xfId="7" applyNumberFormat="1" applyFont="1" applyFill="1" applyBorder="1" applyAlignment="1">
      <alignment horizontal="right" vertical="center"/>
    </xf>
    <xf numFmtId="164" fontId="20" fillId="4" borderId="52" xfId="7" applyNumberFormat="1" applyFont="1" applyFill="1" applyBorder="1" applyAlignment="1">
      <alignment horizontal="right" vertical="center"/>
    </xf>
    <xf numFmtId="3" fontId="24" fillId="5" borderId="53" xfId="7" applyNumberFormat="1" applyFont="1" applyFill="1" applyBorder="1" applyAlignment="1">
      <alignment horizontal="right" vertical="center"/>
    </xf>
    <xf numFmtId="164" fontId="20" fillId="4" borderId="39" xfId="7" applyNumberFormat="1" applyFont="1" applyFill="1" applyBorder="1" applyAlignment="1">
      <alignment horizontal="right" vertical="center"/>
    </xf>
    <xf numFmtId="3" fontId="24" fillId="5" borderId="66" xfId="7" applyNumberFormat="1" applyFont="1" applyFill="1" applyBorder="1" applyAlignment="1">
      <alignment horizontal="right" vertical="center"/>
    </xf>
    <xf numFmtId="164" fontId="20" fillId="4" borderId="31" xfId="7" applyNumberFormat="1" applyFont="1" applyFill="1" applyBorder="1" applyAlignment="1">
      <alignment horizontal="right" vertical="center"/>
    </xf>
    <xf numFmtId="3" fontId="15" fillId="0" borderId="0" xfId="7" applyNumberFormat="1" applyFont="1" applyFill="1" applyAlignment="1">
      <alignment vertical="center"/>
    </xf>
    <xf numFmtId="0" fontId="15" fillId="4" borderId="67" xfId="7" applyFont="1" applyFill="1" applyBorder="1" applyAlignment="1">
      <alignment vertical="center"/>
    </xf>
    <xf numFmtId="0" fontId="15" fillId="4" borderId="68" xfId="7" applyFont="1" applyFill="1" applyBorder="1" applyAlignment="1">
      <alignment vertical="center"/>
    </xf>
    <xf numFmtId="164" fontId="20" fillId="4" borderId="37" xfId="7" applyNumberFormat="1" applyFont="1" applyFill="1" applyBorder="1" applyAlignment="1">
      <alignment horizontal="right" vertical="center"/>
    </xf>
    <xf numFmtId="0" fontId="15" fillId="4" borderId="36" xfId="7" applyFont="1" applyFill="1" applyBorder="1" applyAlignment="1">
      <alignment vertical="center"/>
    </xf>
    <xf numFmtId="3" fontId="15" fillId="4" borderId="35" xfId="7" applyNumberFormat="1" applyFont="1" applyFill="1" applyBorder="1" applyAlignment="1">
      <alignment horizontal="right" vertical="center"/>
    </xf>
    <xf numFmtId="3" fontId="23" fillId="5" borderId="69" xfId="7" applyNumberFormat="1" applyFont="1" applyFill="1" applyBorder="1" applyAlignment="1">
      <alignment horizontal="right" vertical="center"/>
    </xf>
    <xf numFmtId="0" fontId="15" fillId="4" borderId="35" xfId="7" applyFont="1" applyFill="1" applyBorder="1" applyAlignment="1">
      <alignment vertical="center"/>
    </xf>
    <xf numFmtId="0" fontId="15" fillId="4" borderId="8" xfId="7" applyFont="1" applyFill="1" applyBorder="1" applyAlignment="1">
      <alignment vertical="center"/>
    </xf>
    <xf numFmtId="0" fontId="15" fillId="4" borderId="33" xfId="7" applyFont="1" applyFill="1" applyBorder="1" applyAlignment="1">
      <alignment vertical="center"/>
    </xf>
    <xf numFmtId="3" fontId="15" fillId="4" borderId="6" xfId="7" applyNumberFormat="1" applyFont="1" applyFill="1" applyBorder="1" applyAlignment="1">
      <alignment horizontal="right" vertical="center"/>
    </xf>
    <xf numFmtId="3" fontId="15" fillId="4" borderId="33" xfId="7" applyNumberFormat="1" applyFont="1" applyFill="1" applyBorder="1" applyAlignment="1">
      <alignment horizontal="right" vertical="center"/>
    </xf>
    <xf numFmtId="3" fontId="23" fillId="5" borderId="48" xfId="7" applyNumberFormat="1" applyFont="1" applyFill="1" applyBorder="1" applyAlignment="1">
      <alignment horizontal="right" vertical="center"/>
    </xf>
    <xf numFmtId="0" fontId="15" fillId="4" borderId="70" xfId="7" applyFont="1" applyFill="1" applyBorder="1" applyAlignment="1">
      <alignment vertical="center"/>
    </xf>
    <xf numFmtId="0" fontId="15" fillId="4" borderId="71" xfId="7" applyFont="1" applyFill="1" applyBorder="1" applyAlignment="1">
      <alignment vertical="center"/>
    </xf>
    <xf numFmtId="0" fontId="15" fillId="4" borderId="20" xfId="7" applyFont="1" applyFill="1" applyBorder="1" applyAlignment="1">
      <alignment vertical="center"/>
    </xf>
    <xf numFmtId="0" fontId="15" fillId="4" borderId="22" xfId="7" applyFont="1" applyFill="1" applyBorder="1" applyAlignment="1">
      <alignment vertical="center"/>
    </xf>
    <xf numFmtId="0" fontId="12" fillId="4" borderId="22" xfId="7" applyFont="1" applyFill="1" applyBorder="1" applyAlignment="1">
      <alignment vertical="center"/>
    </xf>
    <xf numFmtId="0" fontId="12" fillId="4" borderId="54" xfId="7" applyFont="1" applyFill="1" applyBorder="1" applyAlignment="1">
      <alignment vertical="center"/>
    </xf>
    <xf numFmtId="3" fontId="12" fillId="4" borderId="21" xfId="7" applyNumberFormat="1" applyFont="1" applyFill="1" applyBorder="1" applyAlignment="1">
      <alignment horizontal="right" vertical="center"/>
    </xf>
    <xf numFmtId="164" fontId="20" fillId="4" borderId="21" xfId="7" applyNumberFormat="1" applyFont="1" applyFill="1" applyBorder="1" applyAlignment="1">
      <alignment horizontal="right" vertical="center"/>
    </xf>
    <xf numFmtId="164" fontId="20" fillId="4" borderId="22" xfId="7" applyNumberFormat="1" applyFont="1" applyFill="1" applyBorder="1" applyAlignment="1">
      <alignment horizontal="right" vertical="center"/>
    </xf>
    <xf numFmtId="164" fontId="20" fillId="4" borderId="72" xfId="7" applyNumberFormat="1" applyFont="1" applyFill="1" applyBorder="1" applyAlignment="1">
      <alignment horizontal="right" vertical="center"/>
    </xf>
    <xf numFmtId="3" fontId="24" fillId="5" borderId="73" xfId="7" applyNumberFormat="1" applyFont="1" applyFill="1" applyBorder="1" applyAlignment="1">
      <alignment horizontal="right" vertical="center"/>
    </xf>
    <xf numFmtId="164" fontId="20" fillId="4" borderId="23" xfId="7" applyNumberFormat="1" applyFont="1" applyFill="1" applyBorder="1" applyAlignment="1">
      <alignment horizontal="right" vertical="center"/>
    </xf>
    <xf numFmtId="0" fontId="15" fillId="0" borderId="10" xfId="7" applyFont="1" applyFill="1" applyBorder="1" applyAlignment="1">
      <alignment vertical="center"/>
    </xf>
    <xf numFmtId="0" fontId="15" fillId="0" borderId="4" xfId="7" applyFont="1" applyFill="1" applyBorder="1" applyAlignment="1">
      <alignment vertical="center"/>
    </xf>
    <xf numFmtId="0" fontId="15" fillId="4" borderId="25" xfId="7" applyFont="1" applyFill="1" applyBorder="1" applyAlignment="1">
      <alignment vertical="center"/>
    </xf>
    <xf numFmtId="0" fontId="15" fillId="4" borderId="9" xfId="7" applyFont="1" applyFill="1" applyBorder="1" applyAlignment="1">
      <alignment vertical="center"/>
    </xf>
    <xf numFmtId="0" fontId="15" fillId="4" borderId="43" xfId="7" applyFont="1" applyFill="1" applyBorder="1" applyAlignment="1">
      <alignment vertical="center"/>
    </xf>
    <xf numFmtId="3" fontId="12" fillId="4" borderId="35" xfId="7" applyNumberFormat="1" applyFont="1" applyFill="1" applyBorder="1" applyAlignment="1">
      <alignment horizontal="right" vertical="center"/>
    </xf>
    <xf numFmtId="164" fontId="20" fillId="4" borderId="36" xfId="7" applyNumberFormat="1" applyFont="1" applyFill="1" applyBorder="1" applyAlignment="1">
      <alignment horizontal="right" vertical="center"/>
    </xf>
    <xf numFmtId="3" fontId="24" fillId="5" borderId="69" xfId="7" applyNumberFormat="1" applyFont="1" applyFill="1" applyBorder="1" applyAlignment="1">
      <alignment horizontal="right" vertical="center"/>
    </xf>
    <xf numFmtId="164" fontId="20" fillId="4" borderId="30" xfId="7" applyNumberFormat="1" applyFont="1" applyFill="1" applyBorder="1" applyAlignment="1">
      <alignment horizontal="right" vertical="center"/>
    </xf>
    <xf numFmtId="0" fontId="15" fillId="0" borderId="8" xfId="7" applyFont="1" applyFill="1" applyBorder="1" applyAlignment="1">
      <alignment vertical="center"/>
    </xf>
    <xf numFmtId="0" fontId="15" fillId="4" borderId="7" xfId="7" applyFont="1" applyFill="1" applyBorder="1" applyAlignment="1">
      <alignment vertical="center"/>
    </xf>
    <xf numFmtId="3" fontId="12" fillId="4" borderId="33" xfId="7" applyNumberFormat="1" applyFont="1" applyFill="1" applyBorder="1" applyAlignment="1">
      <alignment horizontal="right" vertical="center"/>
    </xf>
    <xf numFmtId="0" fontId="15" fillId="0" borderId="33" xfId="7" applyFont="1" applyFill="1" applyBorder="1" applyAlignment="1">
      <alignment vertical="center"/>
    </xf>
    <xf numFmtId="0" fontId="15" fillId="0" borderId="16" xfId="7" applyFont="1" applyFill="1" applyBorder="1" applyAlignment="1">
      <alignment vertical="center"/>
    </xf>
    <xf numFmtId="0" fontId="15" fillId="4" borderId="74" xfId="7" applyFont="1" applyFill="1" applyBorder="1" applyAlignment="1">
      <alignment vertical="center"/>
    </xf>
    <xf numFmtId="0" fontId="15" fillId="4" borderId="54" xfId="7" applyFont="1" applyFill="1" applyBorder="1" applyAlignment="1">
      <alignment vertical="center"/>
    </xf>
    <xf numFmtId="3" fontId="12" fillId="0" borderId="21" xfId="8" applyNumberFormat="1" applyFont="1" applyFill="1" applyBorder="1" applyAlignment="1">
      <alignment horizontal="right" vertical="center"/>
    </xf>
    <xf numFmtId="3" fontId="24" fillId="5" borderId="73" xfId="8" applyNumberFormat="1" applyFont="1" applyFill="1" applyBorder="1" applyAlignment="1">
      <alignment horizontal="right" vertical="center"/>
    </xf>
    <xf numFmtId="0" fontId="15" fillId="0" borderId="9" xfId="7" applyFont="1" applyFill="1" applyBorder="1" applyAlignment="1">
      <alignment vertical="center"/>
    </xf>
    <xf numFmtId="0" fontId="15" fillId="0" borderId="28" xfId="7" applyFont="1" applyFill="1" applyBorder="1" applyAlignment="1">
      <alignment vertical="center"/>
    </xf>
    <xf numFmtId="3" fontId="12" fillId="0" borderId="4" xfId="7" applyNumberFormat="1" applyFont="1" applyFill="1" applyBorder="1" applyAlignment="1">
      <alignment horizontal="right" vertical="center"/>
    </xf>
    <xf numFmtId="164" fontId="20" fillId="0" borderId="4" xfId="7" applyNumberFormat="1" applyFont="1" applyFill="1" applyBorder="1" applyAlignment="1">
      <alignment horizontal="right" vertical="center"/>
    </xf>
    <xf numFmtId="164" fontId="20" fillId="0" borderId="9" xfId="7" applyNumberFormat="1" applyFont="1" applyFill="1" applyBorder="1" applyAlignment="1">
      <alignment horizontal="right" vertical="center"/>
    </xf>
    <xf numFmtId="164" fontId="20" fillId="0" borderId="29" xfId="7" applyNumberFormat="1" applyFont="1" applyFill="1" applyBorder="1" applyAlignment="1">
      <alignment horizontal="right" vertical="center"/>
    </xf>
    <xf numFmtId="3" fontId="29" fillId="5" borderId="66" xfId="7" applyNumberFormat="1" applyFont="1" applyFill="1" applyBorder="1" applyAlignment="1">
      <alignment horizontal="right" vertical="center"/>
    </xf>
    <xf numFmtId="0" fontId="15" fillId="0" borderId="71" xfId="7" applyFont="1" applyFill="1" applyBorder="1" applyAlignment="1">
      <alignment vertical="center"/>
    </xf>
    <xf numFmtId="3" fontId="12" fillId="0" borderId="6" xfId="7" applyNumberFormat="1" applyFont="1" applyFill="1" applyBorder="1" applyAlignment="1">
      <alignment horizontal="right" vertical="center"/>
    </xf>
    <xf numFmtId="164" fontId="20" fillId="0" borderId="6" xfId="7" applyNumberFormat="1" applyFont="1" applyFill="1" applyBorder="1" applyAlignment="1">
      <alignment horizontal="right" vertical="center"/>
    </xf>
    <xf numFmtId="164" fontId="20" fillId="0" borderId="8" xfId="7" applyNumberFormat="1" applyFont="1" applyFill="1" applyBorder="1" applyAlignment="1">
      <alignment horizontal="right" vertical="center"/>
    </xf>
    <xf numFmtId="164" fontId="20" fillId="0" borderId="34" xfId="7" applyNumberFormat="1" applyFont="1" applyFill="1" applyBorder="1" applyAlignment="1">
      <alignment horizontal="right" vertical="center"/>
    </xf>
    <xf numFmtId="0" fontId="15" fillId="4" borderId="75" xfId="7" applyFont="1" applyFill="1" applyBorder="1" applyAlignment="1">
      <alignment vertical="center"/>
    </xf>
    <xf numFmtId="0" fontId="15" fillId="0" borderId="76" xfId="7" applyFont="1" applyFill="1" applyBorder="1" applyAlignment="1">
      <alignment vertical="center"/>
    </xf>
    <xf numFmtId="3" fontId="12" fillId="0" borderId="35" xfId="7" applyNumberFormat="1" applyFont="1" applyFill="1" applyBorder="1" applyAlignment="1">
      <alignment horizontal="right" vertical="center"/>
    </xf>
    <xf numFmtId="164" fontId="20" fillId="0" borderId="35" xfId="7" applyNumberFormat="1" applyFont="1" applyFill="1" applyBorder="1" applyAlignment="1">
      <alignment horizontal="right" vertical="center"/>
    </xf>
    <xf numFmtId="164" fontId="20" fillId="0" borderId="36" xfId="7" applyNumberFormat="1" applyFont="1" applyFill="1" applyBorder="1" applyAlignment="1">
      <alignment horizontal="right" vertical="center"/>
    </xf>
    <xf numFmtId="164" fontId="20" fillId="0" borderId="76" xfId="7" applyNumberFormat="1" applyFont="1" applyFill="1" applyBorder="1" applyAlignment="1">
      <alignment horizontal="right" vertical="center"/>
    </xf>
    <xf numFmtId="0" fontId="15" fillId="0" borderId="77" xfId="7" applyFont="1" applyFill="1" applyBorder="1" applyAlignment="1">
      <alignment vertical="center"/>
    </xf>
    <xf numFmtId="0" fontId="25" fillId="4" borderId="56" xfId="7" applyFont="1" applyFill="1" applyBorder="1" applyAlignment="1">
      <alignment vertical="center" wrapText="1"/>
    </xf>
    <xf numFmtId="0" fontId="22" fillId="4" borderId="56" xfId="7" applyFont="1" applyFill="1" applyBorder="1" applyAlignment="1">
      <alignment vertical="center"/>
    </xf>
    <xf numFmtId="0" fontId="22" fillId="4" borderId="50" xfId="7" applyFont="1" applyFill="1" applyBorder="1" applyAlignment="1">
      <alignment vertical="center" wrapText="1"/>
    </xf>
    <xf numFmtId="0" fontId="30" fillId="4" borderId="46" xfId="7" applyFont="1" applyFill="1" applyBorder="1" applyAlignment="1">
      <alignment vertical="center"/>
    </xf>
    <xf numFmtId="0" fontId="30" fillId="4" borderId="0" xfId="7" applyFont="1" applyFill="1" applyBorder="1" applyAlignment="1">
      <alignment vertical="center"/>
    </xf>
    <xf numFmtId="0" fontId="31" fillId="4" borderId="0" xfId="7" applyFont="1" applyFill="1" applyBorder="1" applyAlignment="1">
      <alignment vertical="center"/>
    </xf>
    <xf numFmtId="0" fontId="32" fillId="4" borderId="0" xfId="7" applyFont="1" applyFill="1" applyBorder="1" applyAlignment="1">
      <alignment vertical="center"/>
    </xf>
    <xf numFmtId="3" fontId="30" fillId="4" borderId="0" xfId="7" applyNumberFormat="1" applyFont="1" applyFill="1" applyBorder="1" applyAlignment="1">
      <alignment horizontal="right" vertical="center"/>
    </xf>
    <xf numFmtId="164" fontId="30" fillId="4" borderId="0" xfId="7" applyNumberFormat="1" applyFont="1" applyFill="1" applyBorder="1" applyAlignment="1">
      <alignment horizontal="right" vertical="center"/>
    </xf>
    <xf numFmtId="0" fontId="30" fillId="4" borderId="0" xfId="7" applyFont="1" applyFill="1" applyBorder="1" applyAlignment="1">
      <alignment horizontal="right" vertical="center"/>
    </xf>
    <xf numFmtId="3" fontId="30" fillId="5" borderId="59" xfId="7" applyNumberFormat="1" applyFont="1" applyFill="1" applyBorder="1" applyAlignment="1">
      <alignment horizontal="right" vertical="center"/>
    </xf>
    <xf numFmtId="0" fontId="30" fillId="4" borderId="60" xfId="7" applyFont="1" applyFill="1" applyBorder="1" applyAlignment="1">
      <alignment horizontal="right" vertical="center"/>
    </xf>
    <xf numFmtId="0" fontId="32" fillId="0" borderId="0" xfId="7" applyFont="1" applyFill="1" applyAlignment="1">
      <alignment vertical="center"/>
    </xf>
    <xf numFmtId="3" fontId="25" fillId="4" borderId="13" xfId="7" applyNumberFormat="1" applyFont="1" applyFill="1" applyBorder="1" applyAlignment="1">
      <alignment vertical="center"/>
    </xf>
    <xf numFmtId="3" fontId="25" fillId="4" borderId="4" xfId="7" applyNumberFormat="1" applyFont="1" applyFill="1" applyBorder="1" applyAlignment="1">
      <alignment vertical="center"/>
    </xf>
    <xf numFmtId="0" fontId="13" fillId="4" borderId="9" xfId="7" applyFont="1" applyFill="1" applyBorder="1" applyAlignment="1">
      <alignment vertical="center"/>
    </xf>
    <xf numFmtId="3" fontId="14" fillId="4" borderId="28" xfId="7" applyNumberFormat="1" applyFont="1" applyFill="1" applyBorder="1" applyAlignment="1">
      <alignment vertical="center"/>
    </xf>
    <xf numFmtId="0" fontId="14" fillId="4" borderId="28" xfId="7" applyFont="1" applyFill="1" applyBorder="1" applyAlignment="1">
      <alignment vertical="center"/>
    </xf>
    <xf numFmtId="3" fontId="13" fillId="4" borderId="4" xfId="7" applyNumberFormat="1" applyFont="1" applyFill="1" applyBorder="1" applyAlignment="1">
      <alignment horizontal="right" vertical="center"/>
    </xf>
    <xf numFmtId="164" fontId="26" fillId="4" borderId="4" xfId="7" applyNumberFormat="1" applyFont="1" applyFill="1" applyBorder="1" applyAlignment="1">
      <alignment horizontal="right" vertical="center"/>
    </xf>
    <xf numFmtId="164" fontId="26" fillId="4" borderId="9" xfId="7" applyNumberFormat="1" applyFont="1" applyFill="1" applyBorder="1" applyAlignment="1">
      <alignment horizontal="right" vertical="center"/>
    </xf>
    <xf numFmtId="164" fontId="26" fillId="4" borderId="29" xfId="7" applyNumberFormat="1" applyFont="1" applyFill="1" applyBorder="1" applyAlignment="1">
      <alignment horizontal="right" vertical="center"/>
    </xf>
    <xf numFmtId="164" fontId="27" fillId="4" borderId="9" xfId="7" applyNumberFormat="1" applyFont="1" applyFill="1" applyBorder="1" applyAlignment="1">
      <alignment horizontal="right" vertical="center"/>
    </xf>
    <xf numFmtId="3" fontId="33" fillId="5" borderId="66" xfId="7" applyNumberFormat="1" applyFont="1" applyFill="1" applyBorder="1" applyAlignment="1">
      <alignment horizontal="right" vertical="center"/>
    </xf>
    <xf numFmtId="164" fontId="27" fillId="4" borderId="31" xfId="7" applyNumberFormat="1" applyFont="1" applyFill="1" applyBorder="1" applyAlignment="1">
      <alignment horizontal="right" vertical="center"/>
    </xf>
    <xf numFmtId="0" fontId="22" fillId="4" borderId="10" xfId="7" applyFont="1" applyFill="1" applyBorder="1" applyAlignment="1">
      <alignment vertical="center"/>
    </xf>
    <xf numFmtId="0" fontId="22" fillId="4" borderId="6" xfId="7" applyFont="1" applyFill="1" applyBorder="1" applyAlignment="1">
      <alignment vertical="center"/>
    </xf>
    <xf numFmtId="0" fontId="12" fillId="4" borderId="8" xfId="7" applyFont="1" applyFill="1" applyBorder="1" applyAlignment="1">
      <alignment vertical="center"/>
    </xf>
    <xf numFmtId="0" fontId="13" fillId="4" borderId="33" xfId="7" applyFont="1" applyFill="1" applyBorder="1" applyAlignment="1">
      <alignment vertical="center"/>
    </xf>
    <xf numFmtId="164" fontId="26" fillId="4" borderId="34" xfId="7" applyNumberFormat="1" applyFont="1" applyFill="1" applyBorder="1" applyAlignment="1">
      <alignment horizontal="right" vertical="center"/>
    </xf>
    <xf numFmtId="164" fontId="26" fillId="4" borderId="8" xfId="7" applyNumberFormat="1" applyFont="1" applyFill="1" applyBorder="1" applyAlignment="1">
      <alignment horizontal="right" vertical="center"/>
    </xf>
    <xf numFmtId="3" fontId="14" fillId="5" borderId="48" xfId="7" applyNumberFormat="1" applyFont="1" applyFill="1" applyBorder="1" applyAlignment="1">
      <alignment horizontal="right" vertical="center"/>
    </xf>
    <xf numFmtId="164" fontId="26" fillId="4" borderId="37" xfId="7" applyNumberFormat="1" applyFont="1" applyFill="1" applyBorder="1" applyAlignment="1">
      <alignment horizontal="right" vertical="center"/>
    </xf>
    <xf numFmtId="0" fontId="13" fillId="4" borderId="10" xfId="7" applyFont="1" applyFill="1" applyBorder="1" applyAlignment="1">
      <alignment vertical="center"/>
    </xf>
    <xf numFmtId="0" fontId="13" fillId="4" borderId="6" xfId="7" applyFont="1" applyFill="1" applyBorder="1" applyAlignment="1">
      <alignment vertical="center"/>
    </xf>
    <xf numFmtId="3" fontId="13" fillId="4" borderId="6" xfId="7" applyNumberFormat="1" applyFont="1" applyFill="1" applyBorder="1" applyAlignment="1">
      <alignment horizontal="right" vertical="center"/>
    </xf>
    <xf numFmtId="164" fontId="26" fillId="4" borderId="6" xfId="7" applyNumberFormat="1" applyFont="1" applyFill="1" applyBorder="1" applyAlignment="1">
      <alignment horizontal="right" vertical="center"/>
    </xf>
    <xf numFmtId="164" fontId="27" fillId="4" borderId="8" xfId="7" applyNumberFormat="1" applyFont="1" applyFill="1" applyBorder="1" applyAlignment="1">
      <alignment horizontal="right" vertical="center"/>
    </xf>
    <xf numFmtId="3" fontId="7" fillId="6" borderId="48" xfId="7" applyNumberFormat="1" applyFont="1" applyFill="1" applyBorder="1" applyAlignment="1">
      <alignment horizontal="right" vertical="center"/>
    </xf>
    <xf numFmtId="164" fontId="27" fillId="4" borderId="37" xfId="7" applyNumberFormat="1" applyFont="1" applyFill="1" applyBorder="1" applyAlignment="1">
      <alignment horizontal="right" vertical="center"/>
    </xf>
    <xf numFmtId="0" fontId="13" fillId="4" borderId="11" xfId="7" applyFont="1" applyFill="1" applyBorder="1" applyAlignment="1">
      <alignment vertical="center"/>
    </xf>
    <xf numFmtId="0" fontId="13" fillId="4" borderId="19" xfId="7" applyFont="1" applyFill="1" applyBorder="1" applyAlignment="1">
      <alignment vertical="center"/>
    </xf>
    <xf numFmtId="3" fontId="14" fillId="4" borderId="19" xfId="7" applyNumberFormat="1" applyFont="1" applyFill="1" applyBorder="1" applyAlignment="1">
      <alignment horizontal="right" vertical="center"/>
    </xf>
    <xf numFmtId="164" fontId="26" fillId="4" borderId="19" xfId="7" applyNumberFormat="1" applyFont="1" applyFill="1" applyBorder="1" applyAlignment="1">
      <alignment horizontal="right" vertical="center"/>
    </xf>
    <xf numFmtId="164" fontId="26" fillId="4" borderId="38" xfId="7" applyNumberFormat="1" applyFont="1" applyFill="1" applyBorder="1" applyAlignment="1">
      <alignment horizontal="right" vertical="center"/>
    </xf>
    <xf numFmtId="164" fontId="26" fillId="4" borderId="52" xfId="7" applyNumberFormat="1" applyFont="1" applyFill="1" applyBorder="1" applyAlignment="1">
      <alignment horizontal="right" vertical="center"/>
    </xf>
    <xf numFmtId="3" fontId="27" fillId="4" borderId="38" xfId="7" applyNumberFormat="1" applyFont="1" applyFill="1" applyBorder="1" applyAlignment="1">
      <alignment horizontal="right" vertical="center"/>
    </xf>
    <xf numFmtId="3" fontId="6" fillId="5" borderId="78" xfId="7" applyNumberFormat="1" applyFont="1" applyFill="1" applyBorder="1" applyAlignment="1">
      <alignment horizontal="right" vertical="center"/>
    </xf>
    <xf numFmtId="3" fontId="27" fillId="4" borderId="40" xfId="7" applyNumberFormat="1" applyFont="1" applyFill="1" applyBorder="1" applyAlignment="1">
      <alignment horizontal="right" vertical="center"/>
    </xf>
    <xf numFmtId="0" fontId="11" fillId="0" borderId="0" xfId="7" applyFont="1" applyFill="1" applyBorder="1" applyAlignment="1">
      <alignment vertical="center"/>
    </xf>
    <xf numFmtId="164" fontId="11" fillId="0" borderId="0" xfId="7" applyNumberFormat="1" applyFont="1" applyFill="1" applyBorder="1" applyAlignment="1">
      <alignment vertical="center"/>
    </xf>
    <xf numFmtId="3" fontId="11" fillId="0" borderId="0" xfId="7" applyNumberFormat="1" applyFont="1" applyFill="1" applyBorder="1" applyAlignment="1">
      <alignment vertical="center"/>
    </xf>
    <xf numFmtId="164" fontId="12" fillId="0" borderId="0" xfId="7" applyNumberFormat="1" applyFont="1" applyFill="1" applyBorder="1" applyAlignment="1">
      <alignment vertical="center"/>
    </xf>
    <xf numFmtId="3" fontId="11" fillId="0" borderId="0" xfId="7" applyNumberFormat="1" applyFont="1" applyFill="1" applyBorder="1" applyAlignment="1">
      <alignment horizontal="right" vertical="center"/>
    </xf>
    <xf numFmtId="0" fontId="12" fillId="0" borderId="0" xfId="8" applyFont="1" applyFill="1" applyAlignment="1">
      <alignment vertical="center"/>
    </xf>
    <xf numFmtId="164" fontId="11" fillId="0" borderId="0" xfId="7" applyNumberFormat="1" applyFont="1" applyFill="1" applyBorder="1" applyAlignment="1">
      <alignment horizontal="right" vertical="center"/>
    </xf>
    <xf numFmtId="3" fontId="7" fillId="0" borderId="0" xfId="10" applyNumberFormat="1" applyFont="1" applyFill="1" applyBorder="1"/>
    <xf numFmtId="0" fontId="12" fillId="0" borderId="0" xfId="7" applyFont="1" applyFill="1" applyBorder="1" applyAlignment="1">
      <alignment vertical="center"/>
    </xf>
    <xf numFmtId="0" fontId="2" fillId="0" borderId="0" xfId="8" applyFont="1" applyFill="1" applyAlignment="1">
      <alignment vertical="center"/>
    </xf>
    <xf numFmtId="0" fontId="34" fillId="0" borderId="0" xfId="8" applyFont="1" applyFill="1" applyAlignment="1">
      <alignment vertical="center"/>
    </xf>
    <xf numFmtId="3" fontId="2" fillId="0" borderId="0" xfId="8" applyNumberFormat="1" applyFont="1" applyFill="1" applyAlignment="1">
      <alignment vertical="center"/>
    </xf>
    <xf numFmtId="164" fontId="2" fillId="0" borderId="0" xfId="8" applyNumberFormat="1" applyFont="1" applyFill="1" applyAlignment="1">
      <alignment horizontal="right" vertical="center"/>
    </xf>
    <xf numFmtId="164" fontId="2" fillId="0" borderId="0" xfId="8" applyNumberFormat="1" applyFont="1" applyFill="1" applyAlignment="1">
      <alignment vertical="center"/>
    </xf>
    <xf numFmtId="164" fontId="12" fillId="0" borderId="0" xfId="7" applyNumberFormat="1" applyFont="1" applyFill="1" applyAlignment="1">
      <alignment horizontal="right" vertical="center"/>
    </xf>
    <xf numFmtId="164" fontId="12" fillId="0" borderId="0" xfId="7" applyNumberFormat="1" applyFont="1" applyFill="1" applyAlignment="1">
      <alignment vertical="center"/>
    </xf>
    <xf numFmtId="0" fontId="34" fillId="0" borderId="0" xfId="7" applyFont="1" applyFill="1" applyAlignment="1">
      <alignment vertical="center"/>
    </xf>
    <xf numFmtId="0" fontId="35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3" fontId="37" fillId="0" borderId="0" xfId="0" applyNumberFormat="1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2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37" fillId="0" borderId="21" xfId="0" applyNumberFormat="1" applyFont="1" applyBorder="1" applyAlignment="1">
      <alignment horizontal="center" vertical="center" wrapText="1"/>
    </xf>
    <xf numFmtId="3" fontId="37" fillId="0" borderId="23" xfId="0" applyNumberFormat="1" applyFont="1" applyBorder="1" applyAlignment="1">
      <alignment horizontal="center" vertical="center" wrapText="1"/>
    </xf>
    <xf numFmtId="0" fontId="2" fillId="0" borderId="30" xfId="8" applyFont="1" applyFill="1" applyBorder="1" applyAlignment="1">
      <alignment vertical="center"/>
    </xf>
    <xf numFmtId="3" fontId="2" fillId="0" borderId="76" xfId="0" applyNumberFormat="1" applyFont="1" applyBorder="1" applyAlignment="1">
      <alignment vertical="center"/>
    </xf>
    <xf numFmtId="3" fontId="2" fillId="0" borderId="35" xfId="0" applyNumberFormat="1" applyFont="1" applyBorder="1" applyAlignment="1">
      <alignment vertical="center"/>
    </xf>
    <xf numFmtId="3" fontId="2" fillId="0" borderId="30" xfId="0" applyNumberFormat="1" applyFont="1" applyBorder="1" applyAlignment="1">
      <alignment vertical="center"/>
    </xf>
    <xf numFmtId="0" fontId="2" fillId="0" borderId="37" xfId="8" applyFont="1" applyFill="1" applyBorder="1" applyAlignment="1">
      <alignment vertical="center"/>
    </xf>
    <xf numFmtId="3" fontId="2" fillId="0" borderId="34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2" fillId="0" borderId="37" xfId="0" applyNumberFormat="1" applyFont="1" applyBorder="1" applyAlignment="1">
      <alignment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2" fillId="0" borderId="34" xfId="8" applyFont="1" applyFill="1" applyBorder="1" applyAlignment="1">
      <alignment vertical="center"/>
    </xf>
    <xf numFmtId="3" fontId="41" fillId="0" borderId="47" xfId="0" applyNumberFormat="1" applyFont="1" applyBorder="1" applyAlignment="1">
      <alignment vertical="center"/>
    </xf>
    <xf numFmtId="3" fontId="41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81" xfId="0" applyNumberFormat="1" applyFont="1" applyBorder="1" applyAlignment="1">
      <alignment vertical="center"/>
    </xf>
    <xf numFmtId="0" fontId="37" fillId="0" borderId="32" xfId="0" applyFont="1" applyBorder="1" applyAlignment="1">
      <alignment horizontal="center" vertical="center" wrapText="1"/>
    </xf>
    <xf numFmtId="0" fontId="2" fillId="0" borderId="65" xfId="8" applyFont="1" applyFill="1" applyBorder="1" applyAlignment="1">
      <alignment vertical="center"/>
    </xf>
    <xf numFmtId="3" fontId="38" fillId="0" borderId="72" xfId="0" applyNumberFormat="1" applyFont="1" applyBorder="1" applyAlignment="1">
      <alignment vertical="center"/>
    </xf>
    <xf numFmtId="3" fontId="38" fillId="0" borderId="21" xfId="0" applyNumberFormat="1" applyFont="1" applyBorder="1" applyAlignment="1">
      <alignment vertical="center"/>
    </xf>
    <xf numFmtId="3" fontId="38" fillId="0" borderId="23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2" fillId="0" borderId="0" xfId="8" applyFont="1" applyFill="1" applyBorder="1" applyAlignment="1">
      <alignment vertical="center"/>
    </xf>
    <xf numFmtId="0" fontId="43" fillId="0" borderId="0" xfId="8" applyFont="1" applyFill="1" applyBorder="1" applyAlignment="1">
      <alignment vertical="center"/>
    </xf>
    <xf numFmtId="168" fontId="13" fillId="0" borderId="0" xfId="8" applyNumberFormat="1" applyFont="1" applyFill="1" applyBorder="1" applyAlignment="1">
      <alignment horizontal="center" vertical="center" wrapText="1"/>
    </xf>
    <xf numFmtId="0" fontId="2" fillId="0" borderId="0" xfId="8" applyAlignment="1">
      <alignment vertical="center"/>
    </xf>
    <xf numFmtId="168" fontId="44" fillId="0" borderId="0" xfId="8" applyNumberFormat="1" applyFont="1" applyAlignment="1">
      <alignment horizontal="right" vertical="center"/>
    </xf>
    <xf numFmtId="0" fontId="44" fillId="0" borderId="0" xfId="8" applyFont="1" applyFill="1" applyBorder="1" applyAlignment="1">
      <alignment vertical="center"/>
    </xf>
    <xf numFmtId="168" fontId="2" fillId="0" borderId="0" xfId="8" applyNumberFormat="1" applyAlignment="1">
      <alignment horizontal="center" vertical="center"/>
    </xf>
    <xf numFmtId="3" fontId="2" fillId="0" borderId="0" xfId="8" applyNumberFormat="1" applyAlignment="1">
      <alignment vertical="center"/>
    </xf>
    <xf numFmtId="0" fontId="2" fillId="0" borderId="0" xfId="8" applyFont="1" applyAlignment="1">
      <alignment horizontal="center" vertical="center"/>
    </xf>
    <xf numFmtId="1" fontId="38" fillId="0" borderId="0" xfId="8" applyNumberFormat="1" applyFont="1" applyAlignment="1">
      <alignment horizontal="center" vertical="center"/>
    </xf>
    <xf numFmtId="168" fontId="45" fillId="7" borderId="0" xfId="8" applyNumberFormat="1" applyFont="1" applyFill="1" applyAlignment="1">
      <alignment vertical="center"/>
    </xf>
    <xf numFmtId="168" fontId="45" fillId="7" borderId="0" xfId="8" applyNumberFormat="1" applyFont="1" applyFill="1" applyAlignment="1">
      <alignment vertical="center" wrapText="1"/>
    </xf>
    <xf numFmtId="0" fontId="12" fillId="7" borderId="0" xfId="8" applyFont="1" applyFill="1" applyAlignment="1">
      <alignment horizontal="center" vertical="center"/>
    </xf>
    <xf numFmtId="168" fontId="44" fillId="7" borderId="0" xfId="8" applyNumberFormat="1" applyFont="1" applyFill="1" applyAlignment="1">
      <alignment vertical="center" wrapText="1"/>
    </xf>
    <xf numFmtId="0" fontId="2" fillId="7" borderId="0" xfId="8" applyFont="1" applyFill="1" applyAlignment="1">
      <alignment horizontal="center" vertical="center"/>
    </xf>
    <xf numFmtId="0" fontId="42" fillId="0" borderId="42" xfId="8" applyFont="1" applyFill="1" applyBorder="1" applyAlignment="1">
      <alignment vertical="center"/>
    </xf>
    <xf numFmtId="3" fontId="2" fillId="0" borderId="31" xfId="8" applyNumberFormat="1" applyFont="1" applyFill="1" applyBorder="1" applyAlignment="1">
      <alignment vertical="center"/>
    </xf>
    <xf numFmtId="0" fontId="47" fillId="0" borderId="32" xfId="8" applyFont="1" applyFill="1" applyBorder="1" applyAlignment="1">
      <alignment vertical="center"/>
    </xf>
    <xf numFmtId="168" fontId="2" fillId="0" borderId="37" xfId="8" applyNumberFormat="1" applyFont="1" applyFill="1" applyBorder="1" applyAlignment="1">
      <alignment vertical="center"/>
    </xf>
    <xf numFmtId="3" fontId="11" fillId="0" borderId="6" xfId="8" applyNumberFormat="1" applyFont="1" applyBorder="1" applyAlignment="1">
      <alignment vertical="center"/>
    </xf>
    <xf numFmtId="3" fontId="2" fillId="0" borderId="37" xfId="8" applyNumberFormat="1" applyFont="1" applyFill="1" applyBorder="1" applyAlignment="1">
      <alignment vertical="center"/>
    </xf>
    <xf numFmtId="10" fontId="2" fillId="0" borderId="37" xfId="8" applyNumberFormat="1" applyFont="1" applyFill="1" applyBorder="1" applyAlignment="1">
      <alignment vertical="center"/>
    </xf>
    <xf numFmtId="4" fontId="2" fillId="0" borderId="65" xfId="8" applyNumberFormat="1" applyFont="1" applyFill="1" applyBorder="1" applyAlignment="1">
      <alignment vertical="center"/>
    </xf>
    <xf numFmtId="3" fontId="2" fillId="0" borderId="65" xfId="8" applyNumberFormat="1" applyFont="1" applyFill="1" applyBorder="1" applyAlignment="1">
      <alignment vertical="center"/>
    </xf>
    <xf numFmtId="3" fontId="2" fillId="0" borderId="82" xfId="8" applyNumberFormat="1" applyFont="1" applyFill="1" applyBorder="1" applyAlignment="1">
      <alignment vertical="center"/>
    </xf>
    <xf numFmtId="3" fontId="2" fillId="0" borderId="40" xfId="8" applyNumberFormat="1" applyFont="1" applyFill="1" applyBorder="1" applyAlignment="1">
      <alignment vertical="center"/>
    </xf>
    <xf numFmtId="168" fontId="38" fillId="0" borderId="87" xfId="8" applyNumberFormat="1" applyFont="1" applyFill="1" applyBorder="1" applyAlignment="1">
      <alignment horizontal="center" vertical="center" wrapText="1"/>
    </xf>
    <xf numFmtId="168" fontId="38" fillId="0" borderId="86" xfId="8" applyNumberFormat="1" applyFont="1" applyFill="1" applyBorder="1" applyAlignment="1">
      <alignment horizontal="center" vertical="center" wrapText="1"/>
    </xf>
    <xf numFmtId="168" fontId="38" fillId="0" borderId="90" xfId="8" applyNumberFormat="1" applyFont="1" applyFill="1" applyBorder="1" applyAlignment="1">
      <alignment horizontal="center" vertical="center" wrapText="1"/>
    </xf>
    <xf numFmtId="0" fontId="2" fillId="0" borderId="85" xfId="8" applyFont="1" applyFill="1" applyBorder="1" applyAlignment="1">
      <alignment vertical="center"/>
    </xf>
    <xf numFmtId="0" fontId="38" fillId="8" borderId="22" xfId="8" applyFont="1" applyFill="1" applyBorder="1" applyAlignment="1">
      <alignment vertical="center"/>
    </xf>
    <xf numFmtId="0" fontId="38" fillId="9" borderId="111" xfId="8" applyFont="1" applyFill="1" applyBorder="1" applyAlignment="1">
      <alignment vertical="center"/>
    </xf>
    <xf numFmtId="0" fontId="38" fillId="9" borderId="36" xfId="8" applyFont="1" applyFill="1" applyBorder="1" applyAlignment="1">
      <alignment vertical="center"/>
    </xf>
    <xf numFmtId="0" fontId="38" fillId="9" borderId="116" xfId="8" applyFont="1" applyFill="1" applyBorder="1" applyAlignment="1">
      <alignment vertical="center"/>
    </xf>
    <xf numFmtId="0" fontId="38" fillId="9" borderId="8" xfId="8" applyFont="1" applyFill="1" applyBorder="1" applyAlignment="1">
      <alignment vertical="center"/>
    </xf>
    <xf numFmtId="0" fontId="38" fillId="9" borderId="119" xfId="8" applyFont="1" applyFill="1" applyBorder="1" applyAlignment="1">
      <alignment vertical="center"/>
    </xf>
    <xf numFmtId="0" fontId="38" fillId="9" borderId="120" xfId="8" applyFont="1" applyFill="1" applyBorder="1" applyAlignment="1">
      <alignment vertical="center"/>
    </xf>
    <xf numFmtId="168" fontId="2" fillId="0" borderId="0" xfId="8" applyNumberFormat="1" applyAlignment="1">
      <alignment vertical="center"/>
    </xf>
    <xf numFmtId="0" fontId="2" fillId="0" borderId="33" xfId="8" applyFont="1" applyFill="1" applyBorder="1" applyAlignment="1">
      <alignment vertical="center"/>
    </xf>
    <xf numFmtId="3" fontId="2" fillId="0" borderId="6" xfId="8" applyNumberFormat="1" applyFont="1" applyFill="1" applyBorder="1" applyAlignment="1">
      <alignment vertical="center"/>
    </xf>
    <xf numFmtId="0" fontId="2" fillId="0" borderId="8" xfId="8" applyFont="1" applyFill="1" applyBorder="1" applyAlignment="1">
      <alignment vertical="center"/>
    </xf>
    <xf numFmtId="0" fontId="2" fillId="7" borderId="33" xfId="8" applyFont="1" applyFill="1" applyBorder="1" applyAlignment="1">
      <alignment vertical="center"/>
    </xf>
    <xf numFmtId="0" fontId="2" fillId="7" borderId="34" xfId="8" applyFont="1" applyFill="1" applyBorder="1" applyAlignment="1">
      <alignment vertical="center"/>
    </xf>
    <xf numFmtId="0" fontId="46" fillId="0" borderId="0" xfId="8" applyFont="1" applyAlignment="1">
      <alignment vertical="center"/>
    </xf>
    <xf numFmtId="0" fontId="13" fillId="0" borderId="0" xfId="8" applyFont="1" applyAlignment="1">
      <alignment vertical="center"/>
    </xf>
    <xf numFmtId="0" fontId="48" fillId="0" borderId="134" xfId="8" applyFont="1" applyFill="1" applyBorder="1" applyAlignment="1">
      <alignment vertical="center"/>
    </xf>
    <xf numFmtId="0" fontId="38" fillId="8" borderId="136" xfId="8" applyFont="1" applyFill="1" applyBorder="1" applyAlignment="1">
      <alignment vertical="center"/>
    </xf>
    <xf numFmtId="4" fontId="8" fillId="0" borderId="0" xfId="13" applyNumberFormat="1"/>
    <xf numFmtId="164" fontId="2" fillId="9" borderId="121" xfId="14" applyNumberFormat="1" applyFont="1" applyFill="1" applyBorder="1" applyAlignment="1">
      <alignment vertical="center"/>
    </xf>
    <xf numFmtId="0" fontId="2" fillId="0" borderId="0" xfId="8" applyFont="1" applyFill="1" applyBorder="1" applyAlignment="1">
      <alignment vertical="center"/>
    </xf>
    <xf numFmtId="0" fontId="4" fillId="0" borderId="0" xfId="8" applyFont="1" applyAlignment="1">
      <alignment vertical="center"/>
    </xf>
    <xf numFmtId="3" fontId="38" fillId="0" borderId="0" xfId="8" applyNumberFormat="1" applyFont="1" applyFill="1" applyAlignment="1">
      <alignment vertical="center"/>
    </xf>
    <xf numFmtId="1" fontId="2" fillId="0" borderId="0" xfId="8" applyNumberFormat="1" applyAlignment="1">
      <alignment vertical="center"/>
    </xf>
    <xf numFmtId="0" fontId="38" fillId="0" borderId="130" xfId="8" applyFont="1" applyFill="1" applyBorder="1" applyAlignment="1">
      <alignment horizontal="center" vertical="center" wrapText="1"/>
    </xf>
    <xf numFmtId="0" fontId="38" fillId="0" borderId="116" xfId="8" applyFont="1" applyFill="1" applyBorder="1" applyAlignment="1">
      <alignment vertical="center"/>
    </xf>
    <xf numFmtId="0" fontId="38" fillId="0" borderId="6" xfId="8" applyFont="1" applyFill="1" applyBorder="1" applyAlignment="1">
      <alignment vertical="center"/>
    </xf>
    <xf numFmtId="3" fontId="38" fillId="0" borderId="6" xfId="8" applyNumberFormat="1" applyFont="1" applyFill="1" applyBorder="1" applyAlignment="1">
      <alignment vertical="center"/>
    </xf>
    <xf numFmtId="2" fontId="38" fillId="0" borderId="6" xfId="8" applyNumberFormat="1" applyFont="1" applyFill="1" applyBorder="1" applyAlignment="1">
      <alignment vertical="center"/>
    </xf>
    <xf numFmtId="4" fontId="38" fillId="0" borderId="6" xfId="8" applyNumberFormat="1" applyFont="1" applyFill="1" applyBorder="1" applyAlignment="1">
      <alignment vertical="center"/>
    </xf>
    <xf numFmtId="4" fontId="38" fillId="0" borderId="98" xfId="8" applyNumberFormat="1" applyFont="1" applyFill="1" applyBorder="1" applyAlignment="1">
      <alignment vertical="center"/>
    </xf>
    <xf numFmtId="0" fontId="38" fillId="7" borderId="116" xfId="8" applyFont="1" applyFill="1" applyBorder="1" applyAlignment="1">
      <alignment vertical="center"/>
    </xf>
    <xf numFmtId="0" fontId="38" fillId="7" borderId="6" xfId="8" applyFont="1" applyFill="1" applyBorder="1" applyAlignment="1">
      <alignment vertical="center"/>
    </xf>
    <xf numFmtId="2" fontId="38" fillId="7" borderId="6" xfId="8" applyNumberFormat="1" applyFont="1" applyFill="1" applyBorder="1" applyAlignment="1">
      <alignment vertical="center"/>
    </xf>
    <xf numFmtId="3" fontId="38" fillId="7" borderId="6" xfId="8" applyNumberFormat="1" applyFont="1" applyFill="1" applyBorder="1" applyAlignment="1">
      <alignment vertical="center"/>
    </xf>
    <xf numFmtId="4" fontId="38" fillId="7" borderId="6" xfId="8" applyNumberFormat="1" applyFont="1" applyFill="1" applyBorder="1" applyAlignment="1">
      <alignment vertical="center"/>
    </xf>
    <xf numFmtId="4" fontId="38" fillId="7" borderId="98" xfId="8" applyNumberFormat="1" applyFont="1" applyFill="1" applyBorder="1" applyAlignment="1">
      <alignment vertical="center"/>
    </xf>
    <xf numFmtId="3" fontId="38" fillId="0" borderId="98" xfId="8" applyNumberFormat="1" applyFont="1" applyFill="1" applyBorder="1" applyAlignment="1">
      <alignment vertical="center"/>
    </xf>
    <xf numFmtId="0" fontId="38" fillId="10" borderId="119" xfId="8" applyFont="1" applyFill="1" applyBorder="1" applyAlignment="1">
      <alignment vertical="center"/>
    </xf>
    <xf numFmtId="0" fontId="38" fillId="10" borderId="124" xfId="8" applyFont="1" applyFill="1" applyBorder="1" applyAlignment="1">
      <alignment vertical="center"/>
    </xf>
    <xf numFmtId="2" fontId="38" fillId="10" borderId="124" xfId="8" applyNumberFormat="1" applyFont="1" applyFill="1" applyBorder="1" applyAlignment="1">
      <alignment vertical="center"/>
    </xf>
    <xf numFmtId="3" fontId="38" fillId="10" borderId="124" xfId="8" applyNumberFormat="1" applyFont="1" applyFill="1" applyBorder="1" applyAlignment="1">
      <alignment vertical="center"/>
    </xf>
    <xf numFmtId="4" fontId="38" fillId="10" borderId="124" xfId="8" applyNumberFormat="1" applyFont="1" applyFill="1" applyBorder="1" applyAlignment="1">
      <alignment vertical="center"/>
    </xf>
    <xf numFmtId="4" fontId="38" fillId="10" borderId="142" xfId="8" applyNumberFormat="1" applyFont="1" applyFill="1" applyBorder="1" applyAlignment="1">
      <alignment vertical="center"/>
    </xf>
    <xf numFmtId="3" fontId="2" fillId="0" borderId="0" xfId="8" applyNumberFormat="1" applyFont="1" applyFill="1" applyAlignment="1">
      <alignment horizontal="right" vertical="center"/>
    </xf>
    <xf numFmtId="0" fontId="2" fillId="0" borderId="94" xfId="8" applyFont="1" applyFill="1" applyBorder="1" applyAlignment="1">
      <alignment horizontal="center" vertical="center" wrapText="1"/>
    </xf>
    <xf numFmtId="0" fontId="38" fillId="9" borderId="143" xfId="8" applyFont="1" applyFill="1" applyBorder="1" applyAlignment="1">
      <alignment vertical="center"/>
    </xf>
    <xf numFmtId="0" fontId="38" fillId="9" borderId="9" xfId="8" applyFont="1" applyFill="1" applyBorder="1" applyAlignment="1">
      <alignment vertical="center"/>
    </xf>
    <xf numFmtId="0" fontId="35" fillId="0" borderId="0" xfId="8" applyFont="1" applyFill="1" applyBorder="1" applyAlignment="1">
      <alignment vertical="center"/>
    </xf>
    <xf numFmtId="0" fontId="41" fillId="0" borderId="0" xfId="15" applyFont="1" applyFill="1" applyBorder="1" applyAlignment="1">
      <alignment vertical="center"/>
    </xf>
    <xf numFmtId="0" fontId="2" fillId="0" borderId="0" xfId="15" applyFill="1" applyBorder="1" applyAlignment="1">
      <alignment vertical="center"/>
    </xf>
    <xf numFmtId="0" fontId="2" fillId="0" borderId="0" xfId="15" applyFont="1" applyFill="1" applyBorder="1" applyAlignment="1">
      <alignment vertical="center"/>
    </xf>
    <xf numFmtId="0" fontId="1" fillId="0" borderId="0" xfId="2" applyFill="1" applyBorder="1"/>
    <xf numFmtId="0" fontId="39" fillId="0" borderId="0" xfId="15" applyFont="1" applyFill="1" applyBorder="1" applyAlignment="1">
      <alignment vertical="center"/>
    </xf>
    <xf numFmtId="0" fontId="39" fillId="0" borderId="0" xfId="8" applyFont="1" applyBorder="1" applyAlignment="1">
      <alignment horizontal="left" vertical="center"/>
    </xf>
    <xf numFmtId="164" fontId="50" fillId="0" borderId="0" xfId="16" applyNumberFormat="1" applyFont="1" applyFill="1" applyBorder="1" applyAlignment="1" applyProtection="1">
      <alignment horizontal="center" vertical="center"/>
    </xf>
    <xf numFmtId="0" fontId="49" fillId="0" borderId="0" xfId="15" applyFont="1" applyFill="1" applyBorder="1" applyAlignment="1">
      <alignment horizontal="center" vertical="center" wrapText="1"/>
    </xf>
    <xf numFmtId="0" fontId="39" fillId="0" borderId="0" xfId="15" applyFont="1" applyFill="1" applyBorder="1" applyAlignment="1">
      <alignment vertical="center" wrapText="1"/>
    </xf>
    <xf numFmtId="49" fontId="49" fillId="0" borderId="27" xfId="15" applyNumberFormat="1" applyFont="1" applyFill="1" applyBorder="1" applyAlignment="1" applyProtection="1">
      <alignment vertical="center"/>
    </xf>
    <xf numFmtId="0" fontId="49" fillId="0" borderId="154" xfId="15" applyNumberFormat="1" applyFont="1" applyFill="1" applyBorder="1" applyAlignment="1" applyProtection="1">
      <alignment vertical="center" wrapText="1"/>
    </xf>
    <xf numFmtId="164" fontId="49" fillId="14" borderId="155" xfId="16" applyNumberFormat="1" applyFont="1" applyFill="1" applyBorder="1" applyAlignment="1" applyProtection="1">
      <alignment horizontal="right" vertical="center"/>
    </xf>
    <xf numFmtId="164" fontId="49" fillId="0" borderId="54" xfId="15" applyNumberFormat="1" applyFont="1" applyFill="1" applyBorder="1" applyAlignment="1">
      <alignment horizontal="center" vertical="center"/>
    </xf>
    <xf numFmtId="164" fontId="49" fillId="14" borderId="156" xfId="16" applyNumberFormat="1" applyFont="1" applyFill="1" applyBorder="1" applyAlignment="1" applyProtection="1">
      <alignment horizontal="right" vertical="center"/>
    </xf>
    <xf numFmtId="164" fontId="49" fillId="0" borderId="0" xfId="16" applyNumberFormat="1" applyFont="1" applyFill="1" applyBorder="1" applyAlignment="1" applyProtection="1">
      <alignment horizontal="right" vertical="center"/>
    </xf>
    <xf numFmtId="164" fontId="49" fillId="15" borderId="155" xfId="16" applyNumberFormat="1" applyFont="1" applyFill="1" applyBorder="1" applyAlignment="1" applyProtection="1">
      <alignment horizontal="right" vertical="center"/>
    </xf>
    <xf numFmtId="164" fontId="49" fillId="15" borderId="83" xfId="16" applyNumberFormat="1" applyFont="1" applyFill="1" applyBorder="1" applyAlignment="1" applyProtection="1">
      <alignment horizontal="right" vertical="center"/>
    </xf>
    <xf numFmtId="164" fontId="39" fillId="0" borderId="0" xfId="15" applyNumberFormat="1" applyFont="1" applyFill="1" applyBorder="1" applyAlignment="1">
      <alignment vertical="center"/>
    </xf>
    <xf numFmtId="164" fontId="49" fillId="16" borderId="54" xfId="16" applyNumberFormat="1" applyFont="1" applyFill="1" applyBorder="1" applyAlignment="1" applyProtection="1">
      <alignment horizontal="right" vertical="center"/>
    </xf>
    <xf numFmtId="164" fontId="49" fillId="16" borderId="72" xfId="16" applyNumberFormat="1" applyFont="1" applyFill="1" applyBorder="1" applyAlignment="1" applyProtection="1">
      <alignment horizontal="right" vertical="center"/>
    </xf>
    <xf numFmtId="164" fontId="49" fillId="16" borderId="154" xfId="16" applyNumberFormat="1" applyFont="1" applyFill="1" applyBorder="1" applyAlignment="1" applyProtection="1">
      <alignment horizontal="right" vertical="center"/>
    </xf>
    <xf numFmtId="9" fontId="49" fillId="17" borderId="158" xfId="16" applyFont="1" applyFill="1" applyBorder="1" applyAlignment="1">
      <alignment horizontal="center" vertical="center"/>
    </xf>
    <xf numFmtId="3" fontId="39" fillId="17" borderId="154" xfId="2" applyNumberFormat="1" applyFont="1" applyFill="1" applyBorder="1" applyAlignment="1">
      <alignment vertical="center"/>
    </xf>
    <xf numFmtId="49" fontId="49" fillId="0" borderId="64" xfId="15" applyNumberFormat="1" applyFont="1" applyFill="1" applyBorder="1" applyAlignment="1" applyProtection="1">
      <alignment vertical="center"/>
    </xf>
    <xf numFmtId="164" fontId="49" fillId="0" borderId="159" xfId="16" applyNumberFormat="1" applyFont="1" applyFill="1" applyBorder="1" applyAlignment="1" applyProtection="1">
      <alignment horizontal="right" vertical="center"/>
    </xf>
    <xf numFmtId="0" fontId="41" fillId="0" borderId="28" xfId="0" applyFont="1" applyFill="1" applyBorder="1"/>
    <xf numFmtId="0" fontId="52" fillId="0" borderId="28" xfId="15" applyFont="1" applyFill="1" applyBorder="1" applyAlignment="1">
      <alignment horizontal="center" vertical="center" wrapText="1"/>
    </xf>
    <xf numFmtId="164" fontId="49" fillId="0" borderId="160" xfId="16" applyNumberFormat="1" applyFont="1" applyFill="1" applyBorder="1" applyAlignment="1" applyProtection="1">
      <alignment horizontal="right" vertical="center"/>
    </xf>
    <xf numFmtId="164" fontId="53" fillId="0" borderId="0" xfId="16" applyNumberFormat="1" applyFont="1" applyFill="1" applyBorder="1" applyAlignment="1" applyProtection="1">
      <alignment horizontal="right" vertical="center"/>
    </xf>
    <xf numFmtId="0" fontId="41" fillId="0" borderId="161" xfId="0" applyFont="1" applyFill="1" applyBorder="1"/>
    <xf numFmtId="164" fontId="49" fillId="0" borderId="64" xfId="16" applyNumberFormat="1" applyFont="1" applyFill="1" applyBorder="1" applyAlignment="1" applyProtection="1">
      <alignment horizontal="right" vertical="center"/>
    </xf>
    <xf numFmtId="0" fontId="52" fillId="0" borderId="0" xfId="15" applyFont="1" applyFill="1" applyBorder="1" applyAlignment="1">
      <alignment horizontal="center" vertical="center" wrapText="1"/>
    </xf>
    <xf numFmtId="0" fontId="41" fillId="0" borderId="27" xfId="0" applyFont="1" applyFill="1" applyBorder="1"/>
    <xf numFmtId="164" fontId="49" fillId="0" borderId="28" xfId="16" applyNumberFormat="1" applyFont="1" applyFill="1" applyBorder="1" applyAlignment="1" applyProtection="1">
      <alignment horizontal="right" vertical="center"/>
    </xf>
    <xf numFmtId="164" fontId="49" fillId="0" borderId="29" xfId="16" applyNumberFormat="1" applyFont="1" applyFill="1" applyBorder="1" applyAlignment="1" applyProtection="1">
      <alignment horizontal="right" vertical="center"/>
    </xf>
    <xf numFmtId="10" fontId="49" fillId="0" borderId="148" xfId="16" applyNumberFormat="1" applyFont="1" applyFill="1" applyBorder="1" applyAlignment="1" applyProtection="1">
      <alignment horizontal="right" vertical="center"/>
    </xf>
    <xf numFmtId="3" fontId="39" fillId="0" borderId="160" xfId="15" applyNumberFormat="1" applyFont="1" applyFill="1" applyBorder="1" applyAlignment="1">
      <alignment vertical="center"/>
    </xf>
    <xf numFmtId="0" fontId="39" fillId="0" borderId="0" xfId="15" applyFont="1" applyFill="1" applyBorder="1" applyAlignment="1">
      <alignment horizontal="center" vertical="center" wrapText="1"/>
    </xf>
    <xf numFmtId="49" fontId="39" fillId="0" borderId="46" xfId="15" applyNumberFormat="1" applyFont="1" applyFill="1" applyBorder="1" applyAlignment="1" applyProtection="1">
      <alignment horizontal="center" vertical="center"/>
    </xf>
    <xf numFmtId="49" fontId="49" fillId="0" borderId="60" xfId="15" applyNumberFormat="1" applyFont="1" applyFill="1" applyBorder="1" applyAlignment="1" applyProtection="1">
      <alignment horizontal="left" vertical="center"/>
    </xf>
    <xf numFmtId="3" fontId="39" fillId="0" borderId="46" xfId="15" applyNumberFormat="1" applyFont="1" applyFill="1" applyBorder="1" applyAlignment="1" applyProtection="1">
      <alignment horizontal="right" vertical="center"/>
    </xf>
    <xf numFmtId="164" fontId="49" fillId="0" borderId="162" xfId="16" applyNumberFormat="1" applyFont="1" applyFill="1" applyBorder="1" applyAlignment="1" applyProtection="1">
      <alignment horizontal="right" vertical="center"/>
    </xf>
    <xf numFmtId="49" fontId="53" fillId="0" borderId="0" xfId="15" applyNumberFormat="1" applyFont="1" applyFill="1" applyBorder="1" applyAlignment="1" applyProtection="1">
      <alignment horizontal="left" vertical="center"/>
    </xf>
    <xf numFmtId="0" fontId="52" fillId="0" borderId="0" xfId="15" applyFont="1" applyFill="1" applyBorder="1" applyAlignment="1">
      <alignment vertical="center"/>
    </xf>
    <xf numFmtId="164" fontId="49" fillId="0" borderId="163" xfId="16" applyNumberFormat="1" applyFont="1" applyFill="1" applyBorder="1" applyAlignment="1" applyProtection="1">
      <alignment horizontal="right" vertical="center"/>
    </xf>
    <xf numFmtId="164" fontId="52" fillId="0" borderId="164" xfId="15" applyNumberFormat="1" applyFont="1" applyFill="1" applyBorder="1" applyAlignment="1">
      <alignment horizontal="center" vertical="center"/>
    </xf>
    <xf numFmtId="164" fontId="49" fillId="0" borderId="60" xfId="16" applyNumberFormat="1" applyFont="1" applyFill="1" applyBorder="1" applyAlignment="1" applyProtection="1">
      <alignment horizontal="right" vertical="center"/>
    </xf>
    <xf numFmtId="164" fontId="52" fillId="0" borderId="46" xfId="15" applyNumberFormat="1" applyFont="1" applyFill="1" applyBorder="1" applyAlignment="1">
      <alignment horizontal="center" vertical="center"/>
    </xf>
    <xf numFmtId="164" fontId="49" fillId="0" borderId="47" xfId="16" applyNumberFormat="1" applyFont="1" applyFill="1" applyBorder="1" applyAlignment="1" applyProtection="1">
      <alignment horizontal="right" vertical="center"/>
    </xf>
    <xf numFmtId="10" fontId="39" fillId="0" borderId="165" xfId="16" applyNumberFormat="1" applyFont="1" applyFill="1" applyBorder="1" applyAlignment="1" applyProtection="1">
      <alignment horizontal="right" vertical="center"/>
    </xf>
    <xf numFmtId="3" fontId="39" fillId="0" borderId="163" xfId="15" applyNumberFormat="1" applyFont="1" applyFill="1" applyBorder="1" applyAlignment="1">
      <alignment vertical="center"/>
    </xf>
    <xf numFmtId="0" fontId="52" fillId="0" borderId="164" xfId="15" applyFont="1" applyFill="1" applyBorder="1" applyAlignment="1">
      <alignment horizontal="center" vertical="center"/>
    </xf>
    <xf numFmtId="0" fontId="52" fillId="0" borderId="46" xfId="15" applyFont="1" applyFill="1" applyBorder="1" applyAlignment="1">
      <alignment horizontal="center" vertical="center"/>
    </xf>
    <xf numFmtId="3" fontId="39" fillId="0" borderId="46" xfId="15" applyNumberFormat="1" applyFont="1" applyFill="1" applyBorder="1" applyAlignment="1">
      <alignment horizontal="right" vertical="center"/>
    </xf>
    <xf numFmtId="49" fontId="39" fillId="0" borderId="49" xfId="15" applyNumberFormat="1" applyFont="1" applyFill="1" applyBorder="1" applyAlignment="1" applyProtection="1">
      <alignment horizontal="center" vertical="center"/>
    </xf>
    <xf numFmtId="49" fontId="49" fillId="0" borderId="83" xfId="15" applyNumberFormat="1" applyFont="1" applyFill="1" applyBorder="1" applyAlignment="1" applyProtection="1">
      <alignment horizontal="left" vertical="center"/>
    </xf>
    <xf numFmtId="3" fontId="39" fillId="0" borderId="49" xfId="15" applyNumberFormat="1" applyFont="1" applyFill="1" applyBorder="1" applyAlignment="1" applyProtection="1">
      <alignment horizontal="right" vertical="center"/>
    </xf>
    <xf numFmtId="164" fontId="49" fillId="0" borderId="166" xfId="16" applyNumberFormat="1" applyFont="1" applyFill="1" applyBorder="1" applyAlignment="1" applyProtection="1">
      <alignment horizontal="right" vertical="center"/>
    </xf>
    <xf numFmtId="49" fontId="53" fillId="0" borderId="50" xfId="15" applyNumberFormat="1" applyFont="1" applyFill="1" applyBorder="1" applyAlignment="1" applyProtection="1">
      <alignment horizontal="left" vertical="center"/>
    </xf>
    <xf numFmtId="0" fontId="52" fillId="0" borderId="50" xfId="15" applyFont="1" applyFill="1" applyBorder="1" applyAlignment="1">
      <alignment vertical="center"/>
    </xf>
    <xf numFmtId="164" fontId="49" fillId="0" borderId="167" xfId="16" applyNumberFormat="1" applyFont="1" applyFill="1" applyBorder="1" applyAlignment="1" applyProtection="1">
      <alignment horizontal="right" vertical="center"/>
    </xf>
    <xf numFmtId="0" fontId="52" fillId="0" borderId="152" xfId="15" applyFont="1" applyFill="1" applyBorder="1" applyAlignment="1">
      <alignment horizontal="center" vertical="center"/>
    </xf>
    <xf numFmtId="164" fontId="49" fillId="0" borderId="83" xfId="16" applyNumberFormat="1" applyFont="1" applyFill="1" applyBorder="1" applyAlignment="1" applyProtection="1">
      <alignment horizontal="right" vertical="center"/>
    </xf>
    <xf numFmtId="0" fontId="52" fillId="0" borderId="49" xfId="15" applyFont="1" applyFill="1" applyBorder="1" applyAlignment="1">
      <alignment horizontal="center" vertical="center"/>
    </xf>
    <xf numFmtId="164" fontId="49" fillId="0" borderId="50" xfId="16" applyNumberFormat="1" applyFont="1" applyFill="1" applyBorder="1" applyAlignment="1" applyProtection="1">
      <alignment horizontal="right" vertical="center"/>
    </xf>
    <xf numFmtId="164" fontId="49" fillId="0" borderId="51" xfId="16" applyNumberFormat="1" applyFont="1" applyFill="1" applyBorder="1" applyAlignment="1" applyProtection="1">
      <alignment horizontal="right" vertical="center"/>
    </xf>
    <xf numFmtId="10" fontId="39" fillId="0" borderId="168" xfId="16" applyNumberFormat="1" applyFont="1" applyFill="1" applyBorder="1" applyAlignment="1" applyProtection="1">
      <alignment horizontal="right" vertical="center"/>
    </xf>
    <xf numFmtId="3" fontId="39" fillId="0" borderId="167" xfId="15" applyNumberFormat="1" applyFont="1" applyFill="1" applyBorder="1" applyAlignment="1">
      <alignment vertical="center"/>
    </xf>
    <xf numFmtId="0" fontId="0" fillId="0" borderId="0" xfId="0" applyFill="1" applyBorder="1"/>
    <xf numFmtId="0" fontId="2" fillId="0" borderId="0" xfId="17" applyFill="1" applyBorder="1"/>
    <xf numFmtId="1" fontId="2" fillId="0" borderId="72" xfId="18" applyNumberFormat="1" applyFont="1" applyBorder="1" applyAlignment="1">
      <alignment horizontal="center" vertical="center"/>
    </xf>
    <xf numFmtId="1" fontId="2" fillId="0" borderId="21" xfId="18" applyNumberFormat="1" applyFont="1" applyBorder="1" applyAlignment="1">
      <alignment horizontal="center" vertical="center"/>
    </xf>
    <xf numFmtId="1" fontId="2" fillId="0" borderId="23" xfId="18" applyNumberFormat="1" applyFont="1" applyBorder="1" applyAlignment="1">
      <alignment horizontal="center" vertical="center"/>
    </xf>
    <xf numFmtId="1" fontId="2" fillId="0" borderId="20" xfId="18" applyNumberFormat="1" applyFont="1" applyBorder="1" applyAlignment="1">
      <alignment horizontal="center" vertical="center" wrapText="1"/>
    </xf>
    <xf numFmtId="1" fontId="2" fillId="0" borderId="21" xfId="18" applyNumberFormat="1" applyFont="1" applyBorder="1" applyAlignment="1">
      <alignment horizontal="center" vertical="center" wrapText="1"/>
    </xf>
    <xf numFmtId="1" fontId="2" fillId="0" borderId="21" xfId="18" quotePrefix="1" applyNumberFormat="1" applyFont="1" applyBorder="1" applyAlignment="1">
      <alignment horizontal="center" vertical="center" wrapText="1"/>
    </xf>
    <xf numFmtId="1" fontId="2" fillId="0" borderId="21" xfId="18" quotePrefix="1" applyNumberFormat="1" applyFont="1" applyBorder="1" applyAlignment="1">
      <alignment horizontal="center" vertical="center"/>
    </xf>
    <xf numFmtId="1" fontId="2" fillId="0" borderId="154" xfId="18" quotePrefix="1" applyNumberFormat="1" applyFont="1" applyBorder="1" applyAlignment="1">
      <alignment horizontal="center" vertical="center"/>
    </xf>
    <xf numFmtId="0" fontId="2" fillId="0" borderId="0" xfId="8" applyFont="1"/>
    <xf numFmtId="3" fontId="2" fillId="0" borderId="29" xfId="8" applyNumberFormat="1" applyFont="1" applyBorder="1" applyAlignment="1">
      <alignment horizontal="center" vertical="center"/>
    </xf>
    <xf numFmtId="3" fontId="2" fillId="0" borderId="4" xfId="8" applyNumberFormat="1" applyFont="1" applyBorder="1" applyAlignment="1">
      <alignment horizontal="center" vertical="center"/>
    </xf>
    <xf numFmtId="3" fontId="2" fillId="0" borderId="31" xfId="8" applyNumberFormat="1" applyFont="1" applyBorder="1" applyAlignment="1">
      <alignment horizontal="center" vertical="center"/>
    </xf>
    <xf numFmtId="3" fontId="2" fillId="0" borderId="13" xfId="18" applyNumberFormat="1" applyFont="1" applyBorder="1" applyAlignment="1">
      <alignment horizontal="center" vertical="center"/>
    </xf>
    <xf numFmtId="3" fontId="2" fillId="0" borderId="4" xfId="8" applyNumberFormat="1" applyFont="1" applyFill="1" applyBorder="1" applyAlignment="1">
      <alignment horizontal="center" vertical="center"/>
    </xf>
    <xf numFmtId="3" fontId="2" fillId="0" borderId="64" xfId="8" applyNumberFormat="1" applyFont="1" applyFill="1" applyBorder="1" applyAlignment="1">
      <alignment horizontal="center" vertical="center"/>
    </xf>
    <xf numFmtId="3" fontId="2" fillId="0" borderId="47" xfId="8" applyNumberFormat="1" applyFont="1" applyBorder="1" applyAlignment="1">
      <alignment vertical="center"/>
    </xf>
    <xf numFmtId="4" fontId="2" fillId="0" borderId="19" xfId="18" applyNumberFormat="1" applyFont="1" applyBorder="1" applyAlignment="1">
      <alignment horizontal="center" vertical="center"/>
    </xf>
    <xf numFmtId="4" fontId="2" fillId="0" borderId="40" xfId="18" applyNumberFormat="1" applyFont="1" applyBorder="1" applyAlignment="1">
      <alignment horizontal="center" vertical="center"/>
    </xf>
    <xf numFmtId="4" fontId="2" fillId="0" borderId="11" xfId="18" applyNumberFormat="1" applyFont="1" applyBorder="1" applyAlignment="1">
      <alignment horizontal="center" vertical="center"/>
    </xf>
    <xf numFmtId="4" fontId="2" fillId="0" borderId="39" xfId="18" applyNumberFormat="1" applyFont="1" applyBorder="1" applyAlignment="1">
      <alignment horizontal="center" vertical="center"/>
    </xf>
    <xf numFmtId="3" fontId="2" fillId="0" borderId="29" xfId="18" applyNumberFormat="1" applyFont="1" applyBorder="1" applyAlignment="1">
      <alignment horizontal="center" vertical="center"/>
    </xf>
    <xf numFmtId="3" fontId="2" fillId="0" borderId="4" xfId="18" applyNumberFormat="1" applyFont="1" applyBorder="1" applyAlignment="1">
      <alignment horizontal="center" vertical="center"/>
    </xf>
    <xf numFmtId="3" fontId="2" fillId="0" borderId="31" xfId="18" applyNumberFormat="1" applyFont="1" applyBorder="1" applyAlignment="1">
      <alignment horizontal="center" vertical="center"/>
    </xf>
    <xf numFmtId="3" fontId="2" fillId="0" borderId="64" xfId="18" applyNumberFormat="1" applyFont="1" applyBorder="1" applyAlignment="1">
      <alignment horizontal="center" vertical="center"/>
    </xf>
    <xf numFmtId="4" fontId="2" fillId="0" borderId="51" xfId="18" applyNumberFormat="1" applyFont="1" applyBorder="1" applyAlignment="1">
      <alignment horizontal="center" vertical="center"/>
    </xf>
    <xf numFmtId="4" fontId="2" fillId="0" borderId="55" xfId="18" applyNumberFormat="1" applyFont="1" applyBorder="1" applyAlignment="1">
      <alignment horizontal="center" vertical="center"/>
    </xf>
    <xf numFmtId="4" fontId="2" fillId="0" borderId="56" xfId="18" applyNumberFormat="1" applyFont="1" applyBorder="1" applyAlignment="1">
      <alignment horizontal="center" vertical="center"/>
    </xf>
    <xf numFmtId="4" fontId="2" fillId="0" borderId="63" xfId="18" applyNumberFormat="1" applyFont="1" applyBorder="1" applyAlignment="1">
      <alignment horizontal="center" vertical="center"/>
    </xf>
    <xf numFmtId="4" fontId="2" fillId="0" borderId="83" xfId="18" applyNumberFormat="1" applyFont="1" applyBorder="1" applyAlignment="1">
      <alignment horizontal="center" vertical="center"/>
    </xf>
    <xf numFmtId="3" fontId="2" fillId="0" borderId="0" xfId="8" applyNumberFormat="1"/>
    <xf numFmtId="0" fontId="55" fillId="0" borderId="0" xfId="19" applyFont="1" applyAlignment="1">
      <alignment horizontal="center" vertical="center"/>
    </xf>
    <xf numFmtId="0" fontId="56" fillId="0" borderId="0" xfId="19" applyFont="1" applyAlignment="1">
      <alignment vertical="center"/>
    </xf>
    <xf numFmtId="0" fontId="1" fillId="0" borderId="0" xfId="19" applyAlignment="1">
      <alignment vertical="center"/>
    </xf>
    <xf numFmtId="0" fontId="57" fillId="0" borderId="0" xfId="19" applyFont="1" applyAlignment="1">
      <alignment vertical="center"/>
    </xf>
    <xf numFmtId="0" fontId="1" fillId="0" borderId="0" xfId="19" applyBorder="1" applyAlignment="1">
      <alignment horizontal="center" vertical="center"/>
    </xf>
    <xf numFmtId="0" fontId="1" fillId="0" borderId="1" xfId="19" applyFill="1" applyBorder="1" applyAlignment="1">
      <alignment horizontal="center" vertical="center"/>
    </xf>
    <xf numFmtId="3" fontId="1" fillId="0" borderId="13" xfId="19" applyNumberFormat="1" applyBorder="1" applyAlignment="1">
      <alignment vertical="center"/>
    </xf>
    <xf numFmtId="3" fontId="1" fillId="0" borderId="4" xfId="19" applyNumberFormat="1" applyBorder="1" applyAlignment="1">
      <alignment vertical="center"/>
    </xf>
    <xf numFmtId="3" fontId="1" fillId="0" borderId="31" xfId="19" applyNumberFormat="1" applyBorder="1" applyAlignment="1">
      <alignment vertical="center"/>
    </xf>
    <xf numFmtId="3" fontId="1" fillId="0" borderId="1" xfId="19" applyNumberFormat="1" applyBorder="1" applyAlignment="1">
      <alignment vertical="center"/>
    </xf>
    <xf numFmtId="0" fontId="1" fillId="0" borderId="29" xfId="19" applyBorder="1" applyAlignment="1">
      <alignment vertical="center"/>
    </xf>
    <xf numFmtId="0" fontId="1" fillId="0" borderId="31" xfId="19" applyBorder="1" applyAlignment="1">
      <alignment vertical="center"/>
    </xf>
    <xf numFmtId="0" fontId="1" fillId="0" borderId="2" xfId="19" applyFill="1" applyBorder="1" applyAlignment="1">
      <alignment horizontal="center" vertical="center"/>
    </xf>
    <xf numFmtId="3" fontId="1" fillId="0" borderId="10" xfId="19" applyNumberFormat="1" applyBorder="1" applyAlignment="1">
      <alignment vertical="center"/>
    </xf>
    <xf numFmtId="3" fontId="1" fillId="0" borderId="6" xfId="19" applyNumberFormat="1" applyFill="1" applyBorder="1" applyAlignment="1">
      <alignment vertical="center"/>
    </xf>
    <xf numFmtId="3" fontId="1" fillId="0" borderId="6" xfId="19" applyNumberFormat="1" applyBorder="1" applyAlignment="1">
      <alignment vertical="center"/>
    </xf>
    <xf numFmtId="3" fontId="1" fillId="0" borderId="37" xfId="19" applyNumberFormat="1" applyBorder="1" applyAlignment="1">
      <alignment vertical="center"/>
    </xf>
    <xf numFmtId="3" fontId="1" fillId="0" borderId="2" xfId="19" applyNumberFormat="1" applyBorder="1" applyAlignment="1">
      <alignment vertical="center"/>
    </xf>
    <xf numFmtId="3" fontId="1" fillId="0" borderId="34" xfId="19" applyNumberFormat="1" applyBorder="1" applyAlignment="1">
      <alignment vertical="center"/>
    </xf>
    <xf numFmtId="164" fontId="1" fillId="0" borderId="37" xfId="19" applyNumberFormat="1" applyBorder="1" applyAlignment="1">
      <alignment vertical="center"/>
    </xf>
    <xf numFmtId="164" fontId="2" fillId="0" borderId="37" xfId="6" applyNumberFormat="1" applyFont="1" applyBorder="1"/>
    <xf numFmtId="0" fontId="1" fillId="0" borderId="2" xfId="19" applyBorder="1" applyAlignment="1">
      <alignment horizontal="center" vertical="center"/>
    </xf>
    <xf numFmtId="0" fontId="1" fillId="4" borderId="2" xfId="19" applyFill="1" applyBorder="1" applyAlignment="1">
      <alignment horizontal="center" vertical="center"/>
    </xf>
    <xf numFmtId="0" fontId="1" fillId="4" borderId="172" xfId="19" applyFill="1" applyBorder="1" applyAlignment="1">
      <alignment horizontal="center" vertical="center"/>
    </xf>
    <xf numFmtId="3" fontId="1" fillId="0" borderId="63" xfId="19" applyNumberFormat="1" applyBorder="1" applyAlignment="1">
      <alignment vertical="center"/>
    </xf>
    <xf numFmtId="3" fontId="1" fillId="0" borderId="55" xfId="19" applyNumberFormat="1" applyBorder="1" applyAlignment="1">
      <alignment vertical="center"/>
    </xf>
    <xf numFmtId="3" fontId="1" fillId="0" borderId="58" xfId="19" applyNumberFormat="1" applyFill="1" applyBorder="1" applyAlignment="1">
      <alignment vertical="center"/>
    </xf>
    <xf numFmtId="3" fontId="1" fillId="0" borderId="17" xfId="19" applyNumberFormat="1" applyBorder="1" applyAlignment="1">
      <alignment vertical="center"/>
    </xf>
    <xf numFmtId="3" fontId="1" fillId="0" borderId="52" xfId="19" applyNumberFormat="1" applyBorder="1" applyAlignment="1">
      <alignment vertical="center"/>
    </xf>
    <xf numFmtId="164" fontId="1" fillId="0" borderId="40" xfId="19" applyNumberFormat="1" applyBorder="1" applyAlignment="1">
      <alignment vertical="center"/>
    </xf>
    <xf numFmtId="164" fontId="2" fillId="0" borderId="40" xfId="6" applyNumberFormat="1" applyFont="1" applyBorder="1"/>
    <xf numFmtId="0" fontId="2" fillId="0" borderId="0" xfId="8" applyAlignment="1">
      <alignment horizontal="right"/>
    </xf>
    <xf numFmtId="0" fontId="12" fillId="0" borderId="0" xfId="7" applyFont="1" applyFill="1" applyAlignment="1">
      <alignment horizontal="right" vertical="center"/>
    </xf>
    <xf numFmtId="0" fontId="11" fillId="0" borderId="0" xfId="7" applyFont="1" applyFill="1" applyAlignment="1">
      <alignment horizontal="right" vertical="center"/>
    </xf>
    <xf numFmtId="0" fontId="38" fillId="0" borderId="20" xfId="8" applyFont="1" applyBorder="1" applyAlignment="1">
      <alignment horizontal="left" vertical="center" wrapText="1" indent="1"/>
    </xf>
    <xf numFmtId="0" fontId="38" fillId="0" borderId="23" xfId="8" applyFont="1" applyBorder="1" applyAlignment="1">
      <alignment horizontal="left" vertical="center" wrapText="1" indent="1"/>
    </xf>
    <xf numFmtId="0" fontId="38" fillId="0" borderId="84" xfId="8" applyFont="1" applyBorder="1" applyAlignment="1">
      <alignment horizontal="left" vertical="center" wrapText="1" indent="1"/>
    </xf>
    <xf numFmtId="0" fontId="2" fillId="0" borderId="0" xfId="8" applyAlignment="1">
      <alignment horizontal="center" vertical="center" wrapText="1"/>
    </xf>
    <xf numFmtId="49" fontId="2" fillId="0" borderId="13" xfId="8" applyNumberFormat="1" applyFont="1" applyFill="1" applyBorder="1" applyAlignment="1" applyProtection="1">
      <alignment horizontal="left" vertical="center" indent="1"/>
    </xf>
    <xf numFmtId="0" fontId="2" fillId="0" borderId="31" xfId="8" applyFont="1" applyFill="1" applyBorder="1" applyAlignment="1">
      <alignment horizontal="left" vertical="center" indent="1"/>
    </xf>
    <xf numFmtId="0" fontId="2" fillId="0" borderId="31" xfId="8" applyFont="1" applyBorder="1" applyAlignment="1">
      <alignment horizontal="left" vertical="center" indent="1"/>
    </xf>
    <xf numFmtId="49" fontId="2" fillId="0" borderId="10" xfId="8" applyNumberFormat="1" applyFont="1" applyFill="1" applyBorder="1" applyAlignment="1" applyProtection="1">
      <alignment horizontal="left" vertical="center" indent="1"/>
    </xf>
    <xf numFmtId="0" fontId="2" fillId="0" borderId="37" xfId="8" applyFont="1" applyFill="1" applyBorder="1" applyAlignment="1">
      <alignment horizontal="left" vertical="center" indent="1"/>
    </xf>
    <xf numFmtId="0" fontId="2" fillId="0" borderId="37" xfId="8" applyFont="1" applyBorder="1" applyAlignment="1">
      <alignment horizontal="left" vertical="center" indent="1"/>
    </xf>
    <xf numFmtId="49" fontId="2" fillId="0" borderId="11" xfId="8" applyNumberFormat="1" applyFont="1" applyFill="1" applyBorder="1" applyAlignment="1" applyProtection="1">
      <alignment horizontal="left" vertical="center" indent="1"/>
    </xf>
    <xf numFmtId="0" fontId="2" fillId="0" borderId="40" xfId="8" applyFont="1" applyFill="1" applyBorder="1" applyAlignment="1">
      <alignment horizontal="left" vertical="center" indent="1"/>
    </xf>
    <xf numFmtId="0" fontId="2" fillId="0" borderId="40" xfId="8" applyFont="1" applyBorder="1" applyAlignment="1">
      <alignment horizontal="left" vertical="center" indent="1"/>
    </xf>
    <xf numFmtId="0" fontId="18" fillId="0" borderId="0" xfId="0" applyFont="1" applyAlignment="1">
      <alignment horizontal="right"/>
    </xf>
    <xf numFmtId="0" fontId="5" fillId="0" borderId="0" xfId="7" applyFont="1" applyFill="1" applyAlignment="1">
      <alignment horizontal="right" vertical="center"/>
    </xf>
    <xf numFmtId="0" fontId="5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5" fillId="0" borderId="0" xfId="8" applyFont="1" applyAlignment="1">
      <alignment horizontal="right"/>
    </xf>
    <xf numFmtId="0" fontId="11" fillId="0" borderId="0" xfId="8" applyFont="1" applyAlignment="1">
      <alignment horizontal="right"/>
    </xf>
    <xf numFmtId="0" fontId="5" fillId="0" borderId="0" xfId="15" applyFont="1" applyFill="1" applyBorder="1" applyAlignment="1">
      <alignment horizontal="right" vertical="center"/>
    </xf>
    <xf numFmtId="0" fontId="11" fillId="0" borderId="0" xfId="15" applyFont="1" applyFill="1" applyBorder="1" applyAlignment="1">
      <alignment horizontal="right" vertical="center"/>
    </xf>
    <xf numFmtId="0" fontId="5" fillId="0" borderId="0" xfId="8" applyFont="1"/>
    <xf numFmtId="0" fontId="11" fillId="0" borderId="0" xfId="8" applyFont="1"/>
    <xf numFmtId="3" fontId="0" fillId="0" borderId="0" xfId="0" applyNumberFormat="1"/>
    <xf numFmtId="0" fontId="12" fillId="4" borderId="0" xfId="7" applyFont="1" applyFill="1" applyBorder="1" applyAlignment="1">
      <alignment horizontal="center" vertical="center"/>
    </xf>
    <xf numFmtId="0" fontId="48" fillId="0" borderId="116" xfId="8" applyFont="1" applyFill="1" applyBorder="1" applyAlignment="1">
      <alignment vertical="center"/>
    </xf>
    <xf numFmtId="0" fontId="2" fillId="0" borderId="111" xfId="8" applyFont="1" applyFill="1" applyBorder="1" applyAlignment="1">
      <alignment vertical="center"/>
    </xf>
    <xf numFmtId="0" fontId="2" fillId="0" borderId="116" xfId="8" applyFont="1" applyFill="1" applyBorder="1" applyAlignment="1">
      <alignment vertical="center"/>
    </xf>
    <xf numFmtId="0" fontId="2" fillId="0" borderId="134" xfId="8" applyFont="1" applyFill="1" applyBorder="1" applyAlignment="1">
      <alignment vertical="center"/>
    </xf>
    <xf numFmtId="0" fontId="46" fillId="0" borderId="0" xfId="8" applyFont="1" applyBorder="1" applyAlignment="1">
      <alignment vertical="center"/>
    </xf>
    <xf numFmtId="0" fontId="13" fillId="0" borderId="0" xfId="8" applyFont="1" applyBorder="1" applyAlignment="1">
      <alignment vertical="center"/>
    </xf>
    <xf numFmtId="0" fontId="7" fillId="0" borderId="175" xfId="0" applyFont="1" applyBorder="1" applyAlignment="1">
      <alignment horizontal="center" vertical="center"/>
    </xf>
    <xf numFmtId="0" fontId="24" fillId="2" borderId="176" xfId="0" applyFont="1" applyFill="1" applyBorder="1" applyAlignment="1">
      <alignment horizontal="center" textRotation="90" wrapText="1"/>
    </xf>
    <xf numFmtId="0" fontId="24" fillId="0" borderId="21" xfId="0" applyFont="1" applyBorder="1" applyAlignment="1">
      <alignment horizontal="center" textRotation="90" wrapText="1"/>
    </xf>
    <xf numFmtId="0" fontId="24" fillId="3" borderId="174" xfId="0" applyFont="1" applyFill="1" applyBorder="1" applyAlignment="1">
      <alignment horizontal="center" textRotation="90" wrapText="1"/>
    </xf>
    <xf numFmtId="0" fontId="24" fillId="2" borderId="174" xfId="0" applyFont="1" applyFill="1" applyBorder="1" applyAlignment="1">
      <alignment horizontal="center" textRotation="90" wrapText="1"/>
    </xf>
    <xf numFmtId="0" fontId="24" fillId="0" borderId="46" xfId="0" applyFont="1" applyBorder="1"/>
    <xf numFmtId="0" fontId="24" fillId="2" borderId="15" xfId="0" applyFont="1" applyFill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3" borderId="14" xfId="0" applyFont="1" applyFill="1" applyBorder="1" applyAlignment="1">
      <alignment horizontal="center"/>
    </xf>
    <xf numFmtId="0" fontId="24" fillId="2" borderId="14" xfId="0" applyFont="1" applyFill="1" applyBorder="1" applyAlignment="1">
      <alignment horizontal="center"/>
    </xf>
    <xf numFmtId="4" fontId="18" fillId="2" borderId="27" xfId="0" applyNumberFormat="1" applyFont="1" applyFill="1" applyBorder="1"/>
    <xf numFmtId="3" fontId="18" fillId="2" borderId="3" xfId="0" applyNumberFormat="1" applyFont="1" applyFill="1" applyBorder="1"/>
    <xf numFmtId="3" fontId="18" fillId="2" borderId="4" xfId="0" applyNumberFormat="1" applyFont="1" applyFill="1" applyBorder="1"/>
    <xf numFmtId="3" fontId="18" fillId="3" borderId="1" xfId="0" applyNumberFormat="1" applyFont="1" applyFill="1" applyBorder="1"/>
    <xf numFmtId="3" fontId="18" fillId="2" borderId="1" xfId="0" applyNumberFormat="1" applyFont="1" applyFill="1" applyBorder="1"/>
    <xf numFmtId="4" fontId="18" fillId="3" borderId="32" xfId="0" applyNumberFormat="1" applyFont="1" applyFill="1" applyBorder="1"/>
    <xf numFmtId="3" fontId="18" fillId="2" borderId="5" xfId="0" applyNumberFormat="1" applyFont="1" applyFill="1" applyBorder="1"/>
    <xf numFmtId="3" fontId="18" fillId="3" borderId="6" xfId="0" applyNumberFormat="1" applyFont="1" applyFill="1" applyBorder="1"/>
    <xf numFmtId="3" fontId="18" fillId="3" borderId="2" xfId="0" applyNumberFormat="1" applyFont="1" applyFill="1" applyBorder="1"/>
    <xf numFmtId="3" fontId="18" fillId="2" borderId="2" xfId="0" applyNumberFormat="1" applyFont="1" applyFill="1" applyBorder="1"/>
    <xf numFmtId="4" fontId="24" fillId="0" borderId="32" xfId="0" applyNumberFormat="1" applyFont="1" applyBorder="1"/>
    <xf numFmtId="3" fontId="24" fillId="2" borderId="5" xfId="0" applyNumberFormat="1" applyFont="1" applyFill="1" applyBorder="1"/>
    <xf numFmtId="3" fontId="24" fillId="0" borderId="6" xfId="0" applyNumberFormat="1" applyFont="1" applyBorder="1"/>
    <xf numFmtId="3" fontId="24" fillId="3" borderId="2" xfId="0" applyNumberFormat="1" applyFont="1" applyFill="1" applyBorder="1"/>
    <xf numFmtId="3" fontId="24" fillId="2" borderId="2" xfId="0" applyNumberFormat="1" applyFont="1" applyFill="1" applyBorder="1"/>
    <xf numFmtId="0" fontId="24" fillId="0" borderId="0" xfId="0" applyFont="1" applyBorder="1"/>
    <xf numFmtId="4" fontId="18" fillId="2" borderId="32" xfId="0" applyNumberFormat="1" applyFont="1" applyFill="1" applyBorder="1"/>
    <xf numFmtId="3" fontId="18" fillId="2" borderId="6" xfId="0" applyNumberFormat="1" applyFont="1" applyFill="1" applyBorder="1"/>
    <xf numFmtId="4" fontId="24" fillId="0" borderId="169" xfId="0" applyNumberFormat="1" applyFont="1" applyBorder="1"/>
    <xf numFmtId="3" fontId="24" fillId="2" borderId="18" xfId="0" applyNumberFormat="1" applyFont="1" applyFill="1" applyBorder="1"/>
    <xf numFmtId="3" fontId="24" fillId="0" borderId="19" xfId="0" applyNumberFormat="1" applyFont="1" applyBorder="1"/>
    <xf numFmtId="3" fontId="24" fillId="3" borderId="17" xfId="0" applyNumberFormat="1" applyFont="1" applyFill="1" applyBorder="1"/>
    <xf numFmtId="3" fontId="24" fillId="2" borderId="17" xfId="0" applyNumberFormat="1" applyFont="1" applyFill="1" applyBorder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right" vertical="center"/>
    </xf>
    <xf numFmtId="3" fontId="24" fillId="0" borderId="80" xfId="0" applyNumberFormat="1" applyFont="1" applyBorder="1" applyAlignment="1">
      <alignment vertical="center"/>
    </xf>
    <xf numFmtId="3" fontId="24" fillId="0" borderId="68" xfId="0" applyNumberFormat="1" applyFont="1" applyBorder="1" applyAlignment="1">
      <alignment vertical="center"/>
    </xf>
    <xf numFmtId="3" fontId="24" fillId="0" borderId="82" xfId="0" applyNumberFormat="1" applyFont="1" applyBorder="1" applyAlignment="1">
      <alignment vertical="center"/>
    </xf>
    <xf numFmtId="3" fontId="24" fillId="0" borderId="20" xfId="0" applyNumberFormat="1" applyFont="1" applyBorder="1" applyAlignment="1">
      <alignment vertical="center"/>
    </xf>
    <xf numFmtId="3" fontId="24" fillId="0" borderId="21" xfId="0" applyNumberFormat="1" applyFont="1" applyBorder="1" applyAlignment="1">
      <alignment vertical="center"/>
    </xf>
    <xf numFmtId="3" fontId="24" fillId="0" borderId="23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2" fillId="0" borderId="0" xfId="8" applyFont="1" applyAlignment="1">
      <alignment vertical="center"/>
    </xf>
    <xf numFmtId="168" fontId="2" fillId="0" borderId="0" xfId="8" applyNumberFormat="1" applyFont="1" applyAlignment="1">
      <alignment horizontal="center" vertical="center"/>
    </xf>
    <xf numFmtId="3" fontId="2" fillId="0" borderId="0" xfId="8" applyNumberFormat="1" applyFont="1" applyAlignment="1">
      <alignment vertical="center"/>
    </xf>
    <xf numFmtId="0" fontId="24" fillId="0" borderId="0" xfId="8" applyFont="1" applyAlignment="1">
      <alignment vertical="center"/>
    </xf>
    <xf numFmtId="0" fontId="2" fillId="7" borderId="0" xfId="8" applyFont="1" applyFill="1" applyAlignment="1">
      <alignment vertical="center"/>
    </xf>
    <xf numFmtId="0" fontId="24" fillId="0" borderId="0" xfId="11" applyFont="1" applyFill="1" applyAlignment="1">
      <alignment vertical="center"/>
    </xf>
    <xf numFmtId="0" fontId="2" fillId="0" borderId="43" xfId="8" applyFont="1" applyFill="1" applyBorder="1" applyAlignment="1">
      <alignment vertical="center"/>
    </xf>
    <xf numFmtId="168" fontId="2" fillId="0" borderId="43" xfId="8" applyNumberFormat="1" applyFont="1" applyFill="1" applyBorder="1" applyAlignment="1">
      <alignment vertical="center"/>
    </xf>
    <xf numFmtId="3" fontId="2" fillId="0" borderId="84" xfId="8" applyNumberFormat="1" applyFont="1" applyFill="1" applyBorder="1" applyAlignment="1">
      <alignment vertical="center"/>
    </xf>
    <xf numFmtId="0" fontId="2" fillId="0" borderId="13" xfId="8" applyFont="1" applyFill="1" applyBorder="1" applyAlignment="1">
      <alignment vertical="center"/>
    </xf>
    <xf numFmtId="0" fontId="2" fillId="0" borderId="4" xfId="8" applyFont="1" applyFill="1" applyBorder="1" applyAlignment="1">
      <alignment vertical="center"/>
    </xf>
    <xf numFmtId="168" fontId="2" fillId="0" borderId="4" xfId="8" applyNumberFormat="1" applyFont="1" applyFill="1" applyBorder="1" applyAlignment="1">
      <alignment horizontal="center" vertical="center"/>
    </xf>
    <xf numFmtId="168" fontId="2" fillId="0" borderId="34" xfId="8" applyNumberFormat="1" applyFont="1" applyFill="1" applyBorder="1" applyAlignment="1">
      <alignment horizontal="center" vertical="center"/>
    </xf>
    <xf numFmtId="0" fontId="24" fillId="0" borderId="8" xfId="8" applyFont="1" applyBorder="1" applyAlignment="1">
      <alignment vertical="center"/>
    </xf>
    <xf numFmtId="3" fontId="2" fillId="0" borderId="34" xfId="8" applyNumberFormat="1" applyFont="1" applyBorder="1" applyAlignment="1">
      <alignment vertical="center"/>
    </xf>
    <xf numFmtId="0" fontId="24" fillId="0" borderId="32" xfId="8" applyFont="1" applyFill="1" applyBorder="1" applyAlignment="1">
      <alignment vertical="center"/>
    </xf>
    <xf numFmtId="0" fontId="2" fillId="0" borderId="8" xfId="8" applyFont="1" applyBorder="1" applyAlignment="1">
      <alignment vertical="center"/>
    </xf>
    <xf numFmtId="3" fontId="2" fillId="0" borderId="6" xfId="8" applyNumberFormat="1" applyFont="1" applyBorder="1" applyAlignment="1">
      <alignment vertical="center"/>
    </xf>
    <xf numFmtId="3" fontId="2" fillId="0" borderId="6" xfId="8" applyNumberFormat="1" applyFont="1" applyBorder="1"/>
    <xf numFmtId="0" fontId="24" fillId="0" borderId="79" xfId="8" applyFont="1" applyFill="1" applyBorder="1" applyAlignment="1">
      <alignment vertical="center"/>
    </xf>
    <xf numFmtId="0" fontId="2" fillId="0" borderId="77" xfId="8" applyFont="1" applyFill="1" applyBorder="1" applyAlignment="1">
      <alignment vertical="center"/>
    </xf>
    <xf numFmtId="168" fontId="2" fillId="0" borderId="80" xfId="8" applyNumberFormat="1" applyFont="1" applyFill="1" applyBorder="1" applyAlignment="1">
      <alignment horizontal="center" vertical="center"/>
    </xf>
    <xf numFmtId="0" fontId="2" fillId="0" borderId="32" xfId="8" applyFont="1" applyFill="1" applyBorder="1" applyAlignment="1">
      <alignment vertical="center"/>
    </xf>
    <xf numFmtId="3" fontId="2" fillId="0" borderId="0" xfId="8" applyNumberFormat="1" applyFont="1" applyAlignment="1">
      <alignment horizontal="center" vertical="center"/>
    </xf>
    <xf numFmtId="0" fontId="2" fillId="0" borderId="79" xfId="8" applyFont="1" applyFill="1" applyBorder="1" applyAlignment="1">
      <alignment vertical="center"/>
    </xf>
    <xf numFmtId="0" fontId="2" fillId="0" borderId="11" xfId="8" applyFont="1" applyFill="1" applyBorder="1" applyAlignment="1">
      <alignment vertical="center"/>
    </xf>
    <xf numFmtId="0" fontId="2" fillId="0" borderId="19" xfId="8" applyFont="1" applyFill="1" applyBorder="1" applyAlignment="1">
      <alignment vertical="center"/>
    </xf>
    <xf numFmtId="168" fontId="2" fillId="0" borderId="19" xfId="8" applyNumberFormat="1" applyFont="1" applyFill="1" applyBorder="1" applyAlignment="1">
      <alignment horizontal="center" vertical="center"/>
    </xf>
    <xf numFmtId="168" fontId="24" fillId="0" borderId="88" xfId="8" applyNumberFormat="1" applyFont="1" applyFill="1" applyBorder="1" applyAlignment="1">
      <alignment horizontal="center" vertical="center" wrapText="1"/>
    </xf>
    <xf numFmtId="0" fontId="24" fillId="0" borderId="89" xfId="8" applyFont="1" applyFill="1" applyBorder="1" applyAlignment="1">
      <alignment horizontal="center" vertical="center" wrapText="1"/>
    </xf>
    <xf numFmtId="0" fontId="2" fillId="0" borderId="90" xfId="8" applyFont="1" applyFill="1" applyBorder="1" applyAlignment="1">
      <alignment horizontal="center" vertical="center" wrapText="1"/>
    </xf>
    <xf numFmtId="0" fontId="2" fillId="0" borderId="86" xfId="8" applyFont="1" applyFill="1" applyBorder="1" applyAlignment="1">
      <alignment horizontal="center" vertical="center" wrapText="1"/>
    </xf>
    <xf numFmtId="0" fontId="2" fillId="0" borderId="91" xfId="8" applyFont="1" applyFill="1" applyBorder="1" applyAlignment="1">
      <alignment horizontal="center" vertical="center" wrapText="1"/>
    </xf>
    <xf numFmtId="3" fontId="2" fillId="0" borderId="86" xfId="8" applyNumberFormat="1" applyFont="1" applyFill="1" applyBorder="1" applyAlignment="1">
      <alignment horizontal="center" vertical="center" wrapText="1"/>
    </xf>
    <xf numFmtId="0" fontId="2" fillId="0" borderId="92" xfId="8" applyFont="1" applyFill="1" applyBorder="1" applyAlignment="1">
      <alignment horizontal="center" vertical="center" wrapText="1"/>
    </xf>
    <xf numFmtId="0" fontId="2" fillId="0" borderId="93" xfId="8" applyFont="1" applyFill="1" applyBorder="1" applyAlignment="1">
      <alignment horizontal="center" vertical="center" wrapText="1"/>
    </xf>
    <xf numFmtId="0" fontId="2" fillId="0" borderId="116" xfId="8" applyFont="1" applyBorder="1" applyAlignment="1">
      <alignment horizontal="center" vertical="center"/>
    </xf>
    <xf numFmtId="0" fontId="2" fillId="0" borderId="8" xfId="8" applyFont="1" applyBorder="1" applyAlignment="1">
      <alignment horizontal="center" vertical="center"/>
    </xf>
    <xf numFmtId="0" fontId="2" fillId="0" borderId="95" xfId="8" applyFont="1" applyBorder="1" applyAlignment="1">
      <alignment horizontal="center" vertical="center"/>
    </xf>
    <xf numFmtId="0" fontId="2" fillId="0" borderId="96" xfId="8" applyFont="1" applyBorder="1" applyAlignment="1">
      <alignment horizontal="center" vertical="center"/>
    </xf>
    <xf numFmtId="0" fontId="2" fillId="0" borderId="6" xfId="8" applyFont="1" applyBorder="1" applyAlignment="1">
      <alignment horizontal="center" vertical="center"/>
    </xf>
    <xf numFmtId="0" fontId="2" fillId="0" borderId="34" xfId="8" applyFont="1" applyBorder="1" applyAlignment="1">
      <alignment horizontal="center" vertical="center"/>
    </xf>
    <xf numFmtId="3" fontId="2" fillId="0" borderId="6" xfId="8" applyNumberFormat="1" applyFont="1" applyBorder="1" applyAlignment="1">
      <alignment horizontal="center" vertical="center"/>
    </xf>
    <xf numFmtId="0" fontId="2" fillId="0" borderId="33" xfId="8" applyFont="1" applyBorder="1" applyAlignment="1">
      <alignment horizontal="center" vertical="center"/>
    </xf>
    <xf numFmtId="0" fontId="2" fillId="0" borderId="97" xfId="8" applyFont="1" applyBorder="1" applyAlignment="1">
      <alignment horizontal="center" vertical="center"/>
    </xf>
    <xf numFmtId="0" fontId="2" fillId="0" borderId="98" xfId="8" applyFont="1" applyBorder="1" applyAlignment="1">
      <alignment horizontal="center" vertical="center"/>
    </xf>
    <xf numFmtId="168" fontId="2" fillId="0" borderId="99" xfId="8" applyNumberFormat="1" applyFont="1" applyBorder="1" applyAlignment="1">
      <alignment vertical="center"/>
    </xf>
    <xf numFmtId="168" fontId="2" fillId="0" borderId="95" xfId="8" applyNumberFormat="1" applyFont="1" applyBorder="1" applyAlignment="1">
      <alignment vertical="center"/>
    </xf>
    <xf numFmtId="168" fontId="2" fillId="0" borderId="100" xfId="8" applyNumberFormat="1" applyFont="1" applyBorder="1" applyAlignment="1">
      <alignment vertical="center"/>
    </xf>
    <xf numFmtId="169" fontId="2" fillId="0" borderId="6" xfId="8" applyNumberFormat="1" applyFont="1" applyBorder="1" applyAlignment="1">
      <alignment vertical="center"/>
    </xf>
    <xf numFmtId="168" fontId="2" fillId="0" borderId="6" xfId="8" applyNumberFormat="1" applyFont="1" applyBorder="1" applyAlignment="1">
      <alignment vertical="center"/>
    </xf>
    <xf numFmtId="168" fontId="2" fillId="0" borderId="33" xfId="8" applyNumberFormat="1" applyFont="1" applyBorder="1" applyAlignment="1">
      <alignment vertical="center"/>
    </xf>
    <xf numFmtId="3" fontId="2" fillId="0" borderId="97" xfId="8" applyNumberFormat="1" applyFont="1" applyFill="1" applyBorder="1" applyAlignment="1">
      <alignment vertical="center"/>
    </xf>
    <xf numFmtId="3" fontId="2" fillId="0" borderId="98" xfId="8" applyNumberFormat="1" applyFont="1" applyFill="1" applyBorder="1" applyAlignment="1">
      <alignment vertical="center"/>
    </xf>
    <xf numFmtId="168" fontId="2" fillId="0" borderId="99" xfId="8" applyNumberFormat="1" applyFont="1" applyFill="1" applyBorder="1" applyAlignment="1">
      <alignment vertical="center"/>
    </xf>
    <xf numFmtId="168" fontId="2" fillId="0" borderId="95" xfId="8" applyNumberFormat="1" applyFont="1" applyFill="1" applyBorder="1" applyAlignment="1">
      <alignment vertical="center"/>
    </xf>
    <xf numFmtId="4" fontId="2" fillId="0" borderId="6" xfId="8" applyNumberFormat="1" applyFont="1" applyBorder="1" applyAlignment="1">
      <alignment vertical="center"/>
    </xf>
    <xf numFmtId="169" fontId="2" fillId="0" borderId="6" xfId="8" applyNumberFormat="1" applyFont="1" applyFill="1" applyBorder="1" applyAlignment="1">
      <alignment vertical="center"/>
    </xf>
    <xf numFmtId="4" fontId="2" fillId="0" borderId="100" xfId="8" applyNumberFormat="1" applyFont="1" applyBorder="1" applyAlignment="1">
      <alignment vertical="center"/>
    </xf>
    <xf numFmtId="168" fontId="2" fillId="8" borderId="101" xfId="8" applyNumberFormat="1" applyFont="1" applyFill="1" applyBorder="1" applyAlignment="1">
      <alignment vertical="center"/>
    </xf>
    <xf numFmtId="168" fontId="2" fillId="8" borderId="102" xfId="8" applyNumberFormat="1" applyFont="1" applyFill="1" applyBorder="1" applyAlignment="1">
      <alignment vertical="center"/>
    </xf>
    <xf numFmtId="3" fontId="2" fillId="8" borderId="21" xfId="8" applyNumberFormat="1" applyFont="1" applyFill="1" applyBorder="1" applyAlignment="1">
      <alignment vertical="center"/>
    </xf>
    <xf numFmtId="3" fontId="2" fillId="8" borderId="72" xfId="8" applyNumberFormat="1" applyFont="1" applyFill="1" applyBorder="1" applyAlignment="1">
      <alignment vertical="center"/>
    </xf>
    <xf numFmtId="3" fontId="2" fillId="8" borderId="103" xfId="8" applyNumberFormat="1" applyFont="1" applyFill="1" applyBorder="1" applyAlignment="1">
      <alignment vertical="center"/>
    </xf>
    <xf numFmtId="3" fontId="2" fillId="8" borderId="104" xfId="8" applyNumberFormat="1" applyFont="1" applyFill="1" applyBorder="1" applyAlignment="1">
      <alignment vertical="center"/>
    </xf>
    <xf numFmtId="3" fontId="2" fillId="8" borderId="105" xfId="8" applyNumberFormat="1" applyFont="1" applyFill="1" applyBorder="1" applyAlignment="1">
      <alignment vertical="center"/>
    </xf>
    <xf numFmtId="3" fontId="2" fillId="8" borderId="106" xfId="8" applyNumberFormat="1" applyFont="1" applyFill="1" applyBorder="1" applyAlignment="1">
      <alignment vertical="center"/>
    </xf>
    <xf numFmtId="0" fontId="2" fillId="0" borderId="111" xfId="8" applyFont="1" applyBorder="1" applyAlignment="1">
      <alignment vertical="center"/>
    </xf>
    <xf numFmtId="0" fontId="2" fillId="0" borderId="116" xfId="8" applyFont="1" applyBorder="1" applyAlignment="1">
      <alignment vertical="center"/>
    </xf>
    <xf numFmtId="4" fontId="2" fillId="0" borderId="6" xfId="8" applyNumberFormat="1" applyFont="1" applyFill="1" applyBorder="1" applyAlignment="1">
      <alignment vertical="center"/>
    </xf>
    <xf numFmtId="0" fontId="2" fillId="0" borderId="134" xfId="8" applyFont="1" applyBorder="1" applyAlignment="1">
      <alignment vertical="center"/>
    </xf>
    <xf numFmtId="0" fontId="2" fillId="0" borderId="143" xfId="8" applyFont="1" applyFill="1" applyBorder="1" applyAlignment="1">
      <alignment vertical="center"/>
    </xf>
    <xf numFmtId="168" fontId="2" fillId="0" borderId="107" xfId="8" applyNumberFormat="1" applyFont="1" applyBorder="1" applyAlignment="1">
      <alignment vertical="center"/>
    </xf>
    <xf numFmtId="168" fontId="2" fillId="0" borderId="108" xfId="8" applyNumberFormat="1" applyFont="1" applyBorder="1" applyAlignment="1">
      <alignment vertical="center"/>
    </xf>
    <xf numFmtId="168" fontId="2" fillId="0" borderId="109" xfId="8" applyNumberFormat="1" applyFont="1" applyBorder="1" applyAlignment="1">
      <alignment vertical="center"/>
    </xf>
    <xf numFmtId="168" fontId="2" fillId="8" borderId="110" xfId="8" applyNumberFormat="1" applyFont="1" applyFill="1" applyBorder="1" applyAlignment="1">
      <alignment vertical="center"/>
    </xf>
    <xf numFmtId="168" fontId="2" fillId="9" borderId="112" xfId="8" applyNumberFormat="1" applyFont="1" applyFill="1" applyBorder="1" applyAlignment="1">
      <alignment vertical="center"/>
    </xf>
    <xf numFmtId="168" fontId="2" fillId="9" borderId="113" xfId="8" applyNumberFormat="1" applyFont="1" applyFill="1" applyBorder="1" applyAlignment="1">
      <alignment vertical="center"/>
    </xf>
    <xf numFmtId="168" fontId="2" fillId="9" borderId="71" xfId="8" applyNumberFormat="1" applyFont="1" applyFill="1" applyBorder="1" applyAlignment="1">
      <alignment vertical="center"/>
    </xf>
    <xf numFmtId="168" fontId="2" fillId="9" borderId="4" xfId="8" applyNumberFormat="1" applyFont="1" applyFill="1" applyBorder="1" applyAlignment="1">
      <alignment vertical="center"/>
    </xf>
    <xf numFmtId="168" fontId="2" fillId="9" borderId="114" xfId="8" applyNumberFormat="1" applyFont="1" applyFill="1" applyBorder="1" applyAlignment="1">
      <alignment vertical="center"/>
    </xf>
    <xf numFmtId="168" fontId="2" fillId="9" borderId="115" xfId="8" applyNumberFormat="1" applyFont="1" applyFill="1" applyBorder="1" applyAlignment="1">
      <alignment vertical="center"/>
    </xf>
    <xf numFmtId="168" fontId="2" fillId="9" borderId="99" xfId="8" applyNumberFormat="1" applyFont="1" applyFill="1" applyBorder="1" applyAlignment="1">
      <alignment vertical="center"/>
    </xf>
    <xf numFmtId="168" fontId="2" fillId="9" borderId="100" xfId="8" applyNumberFormat="1" applyFont="1" applyFill="1" applyBorder="1" applyAlignment="1">
      <alignment vertical="center"/>
    </xf>
    <xf numFmtId="168" fontId="2" fillId="9" borderId="33" xfId="8" applyNumberFormat="1" applyFont="1" applyFill="1" applyBorder="1" applyAlignment="1">
      <alignment vertical="center"/>
    </xf>
    <xf numFmtId="168" fontId="2" fillId="9" borderId="6" xfId="8" applyNumberFormat="1" applyFont="1" applyFill="1" applyBorder="1" applyAlignment="1">
      <alignment vertical="center"/>
    </xf>
    <xf numFmtId="168" fontId="2" fillId="9" borderId="117" xfId="8" applyNumberFormat="1" applyFont="1" applyFill="1" applyBorder="1" applyAlignment="1">
      <alignment vertical="center"/>
    </xf>
    <xf numFmtId="168" fontId="2" fillId="9" borderId="118" xfId="8" applyNumberFormat="1" applyFont="1" applyFill="1" applyBorder="1" applyAlignment="1">
      <alignment vertical="center"/>
    </xf>
    <xf numFmtId="168" fontId="2" fillId="9" borderId="121" xfId="8" applyNumberFormat="1" applyFont="1" applyFill="1" applyBorder="1" applyAlignment="1">
      <alignment vertical="center"/>
    </xf>
    <xf numFmtId="168" fontId="2" fillId="9" borderId="122" xfId="8" applyNumberFormat="1" applyFont="1" applyFill="1" applyBorder="1" applyAlignment="1">
      <alignment vertical="center"/>
    </xf>
    <xf numFmtId="168" fontId="2" fillId="9" borderId="123" xfId="8" applyNumberFormat="1" applyFont="1" applyFill="1" applyBorder="1" applyAlignment="1">
      <alignment vertical="center"/>
    </xf>
    <xf numFmtId="168" fontId="2" fillId="9" borderId="124" xfId="8" applyNumberFormat="1" applyFont="1" applyFill="1" applyBorder="1" applyAlignment="1">
      <alignment vertical="center"/>
    </xf>
    <xf numFmtId="168" fontId="2" fillId="9" borderId="125" xfId="8" applyNumberFormat="1" applyFont="1" applyFill="1" applyBorder="1" applyAlignment="1">
      <alignment vertical="center"/>
    </xf>
    <xf numFmtId="168" fontId="2" fillId="9" borderId="126" xfId="8" applyNumberFormat="1" applyFont="1" applyFill="1" applyBorder="1" applyAlignment="1">
      <alignment vertical="center"/>
    </xf>
    <xf numFmtId="168" fontId="2" fillId="0" borderId="0" xfId="8" applyNumberFormat="1" applyFont="1" applyAlignment="1">
      <alignment vertical="center"/>
    </xf>
    <xf numFmtId="0" fontId="24" fillId="0" borderId="8" xfId="8" applyFont="1" applyFill="1" applyBorder="1" applyAlignment="1">
      <alignment vertical="center"/>
    </xf>
    <xf numFmtId="0" fontId="2" fillId="7" borderId="8" xfId="8" applyFont="1" applyFill="1" applyBorder="1" applyAlignment="1">
      <alignment vertical="center"/>
    </xf>
    <xf numFmtId="3" fontId="2" fillId="7" borderId="6" xfId="8" applyNumberFormat="1" applyFont="1" applyFill="1" applyBorder="1" applyAlignment="1">
      <alignment vertical="center"/>
    </xf>
    <xf numFmtId="169" fontId="2" fillId="0" borderId="0" xfId="8" applyNumberFormat="1" applyFont="1" applyAlignment="1">
      <alignment vertical="center"/>
    </xf>
    <xf numFmtId="0" fontId="24" fillId="0" borderId="0" xfId="12" applyFont="1"/>
    <xf numFmtId="0" fontId="24" fillId="0" borderId="127" xfId="8" applyFont="1" applyFill="1" applyBorder="1" applyAlignment="1">
      <alignment horizontal="center" vertical="center" wrapText="1"/>
    </xf>
    <xf numFmtId="0" fontId="24" fillId="0" borderId="128" xfId="8" applyFont="1" applyFill="1" applyBorder="1" applyAlignment="1">
      <alignment horizontal="center" vertical="center" wrapText="1"/>
    </xf>
    <xf numFmtId="0" fontId="24" fillId="0" borderId="129" xfId="8" applyFont="1" applyBorder="1" applyAlignment="1">
      <alignment horizontal="center" vertical="center" wrapText="1"/>
    </xf>
    <xf numFmtId="0" fontId="2" fillId="0" borderId="130" xfId="8" applyFont="1" applyFill="1" applyBorder="1" applyAlignment="1">
      <alignment vertical="center"/>
    </xf>
    <xf numFmtId="0" fontId="2" fillId="0" borderId="87" xfId="8" applyFont="1" applyFill="1" applyBorder="1" applyAlignment="1">
      <alignment vertical="center"/>
    </xf>
    <xf numFmtId="168" fontId="2" fillId="0" borderId="88" xfId="8" applyNumberFormat="1" applyFont="1" applyBorder="1" applyAlignment="1">
      <alignment vertical="center"/>
    </xf>
    <xf numFmtId="168" fontId="2" fillId="0" borderId="127" xfId="8" applyNumberFormat="1" applyFont="1" applyBorder="1" applyAlignment="1">
      <alignment vertical="center"/>
    </xf>
    <xf numFmtId="3" fontId="2" fillId="0" borderId="91" xfId="8" applyNumberFormat="1" applyFont="1" applyBorder="1" applyAlignment="1">
      <alignment vertical="center"/>
    </xf>
    <xf numFmtId="169" fontId="2" fillId="0" borderId="86" xfId="8" applyNumberFormat="1" applyFont="1" applyBorder="1" applyAlignment="1">
      <alignment vertical="center"/>
    </xf>
    <xf numFmtId="3" fontId="2" fillId="0" borderId="86" xfId="8" applyNumberFormat="1" applyFont="1" applyBorder="1" applyAlignment="1">
      <alignment vertical="center"/>
    </xf>
    <xf numFmtId="168" fontId="2" fillId="0" borderId="86" xfId="8" applyNumberFormat="1" applyFont="1" applyBorder="1" applyAlignment="1">
      <alignment vertical="center"/>
    </xf>
    <xf numFmtId="168" fontId="2" fillId="0" borderId="131" xfId="8" applyNumberFormat="1" applyFont="1" applyBorder="1" applyAlignment="1">
      <alignment vertical="center"/>
    </xf>
    <xf numFmtId="168" fontId="2" fillId="0" borderId="132" xfId="8" applyNumberFormat="1" applyFont="1" applyBorder="1" applyAlignment="1">
      <alignment vertical="center"/>
    </xf>
    <xf numFmtId="168" fontId="2" fillId="0" borderId="133" xfId="8" applyNumberFormat="1" applyFont="1" applyBorder="1" applyAlignment="1">
      <alignment vertical="center"/>
    </xf>
    <xf numFmtId="168" fontId="2" fillId="0" borderId="133" xfId="8" applyNumberFormat="1" applyFont="1" applyFill="1" applyBorder="1" applyAlignment="1">
      <alignment vertical="center"/>
    </xf>
    <xf numFmtId="4" fontId="2" fillId="0" borderId="34" xfId="8" applyNumberFormat="1" applyFont="1" applyFill="1" applyBorder="1" applyAlignment="1">
      <alignment vertical="center"/>
    </xf>
    <xf numFmtId="168" fontId="2" fillId="0" borderId="135" xfId="8" applyNumberFormat="1" applyFont="1" applyBorder="1" applyAlignment="1">
      <alignment vertical="center"/>
    </xf>
    <xf numFmtId="168" fontId="2" fillId="8" borderId="137" xfId="8" applyNumberFormat="1" applyFont="1" applyFill="1" applyBorder="1" applyAlignment="1">
      <alignment vertical="center"/>
    </xf>
    <xf numFmtId="10" fontId="2" fillId="8" borderId="101" xfId="8" applyNumberFormat="1" applyFont="1" applyFill="1" applyBorder="1" applyAlignment="1">
      <alignment vertical="center"/>
    </xf>
    <xf numFmtId="10" fontId="2" fillId="8" borderId="21" xfId="8" applyNumberFormat="1" applyFont="1" applyFill="1" applyBorder="1" applyAlignment="1">
      <alignment vertical="center"/>
    </xf>
    <xf numFmtId="168" fontId="2" fillId="8" borderId="21" xfId="8" applyNumberFormat="1" applyFont="1" applyFill="1" applyBorder="1" applyAlignment="1">
      <alignment vertical="center"/>
    </xf>
    <xf numFmtId="3" fontId="2" fillId="8" borderId="22" xfId="8" applyNumberFormat="1" applyFont="1" applyFill="1" applyBorder="1" applyAlignment="1">
      <alignment vertical="center"/>
    </xf>
    <xf numFmtId="10" fontId="2" fillId="0" borderId="6" xfId="8" applyNumberFormat="1" applyFont="1" applyBorder="1" applyAlignment="1">
      <alignment vertical="center"/>
    </xf>
    <xf numFmtId="10" fontId="2" fillId="0" borderId="6" xfId="8" applyNumberFormat="1" applyFont="1" applyFill="1" applyBorder="1" applyAlignment="1">
      <alignment vertical="center"/>
    </xf>
    <xf numFmtId="169" fontId="2" fillId="8" borderId="21" xfId="8" applyNumberFormat="1" applyFont="1" applyFill="1" applyBorder="1" applyAlignment="1">
      <alignment vertical="center"/>
    </xf>
    <xf numFmtId="168" fontId="2" fillId="9" borderId="138" xfId="8" applyNumberFormat="1" applyFont="1" applyFill="1" applyBorder="1" applyAlignment="1">
      <alignment vertical="center"/>
    </xf>
    <xf numFmtId="168" fontId="2" fillId="9" borderId="133" xfId="8" applyNumberFormat="1" applyFont="1" applyFill="1" applyBorder="1" applyAlignment="1">
      <alignment vertical="center"/>
    </xf>
    <xf numFmtId="168" fontId="2" fillId="9" borderId="139" xfId="8" applyNumberFormat="1" applyFont="1" applyFill="1" applyBorder="1" applyAlignment="1">
      <alignment vertical="center"/>
    </xf>
    <xf numFmtId="168" fontId="2" fillId="9" borderId="140" xfId="8" applyNumberFormat="1" applyFont="1" applyFill="1" applyBorder="1" applyAlignment="1">
      <alignment vertical="center"/>
    </xf>
    <xf numFmtId="3" fontId="2" fillId="9" borderId="141" xfId="8" applyNumberFormat="1" applyFont="1" applyFill="1" applyBorder="1" applyAlignment="1">
      <alignment vertical="center"/>
    </xf>
    <xf numFmtId="0" fontId="2" fillId="0" borderId="177" xfId="8" applyFont="1" applyBorder="1" applyAlignment="1">
      <alignment vertical="center"/>
    </xf>
    <xf numFmtId="0" fontId="2" fillId="0" borderId="0" xfId="8" applyFont="1" applyBorder="1" applyAlignment="1">
      <alignment vertical="center"/>
    </xf>
    <xf numFmtId="4" fontId="2" fillId="0" borderId="0" xfId="8" applyNumberFormat="1" applyFont="1" applyFill="1" applyBorder="1" applyAlignment="1">
      <alignment vertical="center"/>
    </xf>
    <xf numFmtId="0" fontId="24" fillId="0" borderId="178" xfId="8" applyFont="1" applyBorder="1" applyAlignment="1">
      <alignment vertical="center"/>
    </xf>
    <xf numFmtId="168" fontId="24" fillId="0" borderId="127" xfId="8" applyNumberFormat="1" applyFont="1" applyFill="1" applyBorder="1" applyAlignment="1">
      <alignment horizontal="center" vertical="center" wrapText="1"/>
    </xf>
    <xf numFmtId="0" fontId="24" fillId="0" borderId="92" xfId="8" applyFont="1" applyFill="1" applyBorder="1" applyAlignment="1">
      <alignment horizontal="center" vertical="center" wrapText="1"/>
    </xf>
    <xf numFmtId="168" fontId="2" fillId="0" borderId="133" xfId="8" applyNumberFormat="1" applyFont="1" applyBorder="1" applyAlignment="1">
      <alignment horizontal="center" vertical="center"/>
    </xf>
    <xf numFmtId="0" fontId="2" fillId="0" borderId="6" xfId="8" applyFont="1" applyBorder="1" applyAlignment="1">
      <alignment vertical="center"/>
    </xf>
    <xf numFmtId="0" fontId="2" fillId="0" borderId="33" xfId="8" applyFont="1" applyBorder="1" applyAlignment="1">
      <alignment vertical="center"/>
    </xf>
    <xf numFmtId="0" fontId="2" fillId="0" borderId="96" xfId="8" applyFont="1" applyBorder="1" applyAlignment="1">
      <alignment vertical="center"/>
    </xf>
    <xf numFmtId="170" fontId="2" fillId="0" borderId="33" xfId="8" applyNumberFormat="1" applyFont="1" applyBorder="1" applyAlignment="1">
      <alignment vertical="center"/>
    </xf>
    <xf numFmtId="171" fontId="2" fillId="0" borderId="6" xfId="8" applyNumberFormat="1" applyFont="1" applyBorder="1" applyAlignment="1">
      <alignment vertical="center"/>
    </xf>
    <xf numFmtId="0" fontId="2" fillId="0" borderId="0" xfId="8" applyFont="1" applyFill="1"/>
    <xf numFmtId="170" fontId="2" fillId="8" borderId="103" xfId="8" applyNumberFormat="1" applyFont="1" applyFill="1" applyBorder="1" applyAlignment="1">
      <alignment vertical="center"/>
    </xf>
    <xf numFmtId="168" fontId="2" fillId="9" borderId="119" xfId="8" applyNumberFormat="1" applyFont="1" applyFill="1" applyBorder="1" applyAlignment="1">
      <alignment vertical="center"/>
    </xf>
    <xf numFmtId="3" fontId="2" fillId="9" borderId="122" xfId="8" applyNumberFormat="1" applyFont="1" applyFill="1" applyBorder="1" applyAlignment="1">
      <alignment vertical="center"/>
    </xf>
    <xf numFmtId="1" fontId="2" fillId="0" borderId="0" xfId="8" applyNumberFormat="1" applyFont="1" applyAlignment="1">
      <alignment vertical="center"/>
    </xf>
    <xf numFmtId="0" fontId="24" fillId="0" borderId="91" xfId="8" applyFont="1" applyFill="1" applyBorder="1" applyAlignment="1">
      <alignment horizontal="center" vertical="center" wrapText="1"/>
    </xf>
    <xf numFmtId="3" fontId="24" fillId="0" borderId="86" xfId="8" applyNumberFormat="1" applyFont="1" applyFill="1" applyBorder="1" applyAlignment="1">
      <alignment horizontal="center" vertical="center" wrapText="1"/>
    </xf>
    <xf numFmtId="0" fontId="24" fillId="0" borderId="93" xfId="8" applyFont="1" applyFill="1" applyBorder="1" applyAlignment="1">
      <alignment horizontal="center" vertical="center" wrapText="1"/>
    </xf>
    <xf numFmtId="0" fontId="24" fillId="0" borderId="94" xfId="8" applyFont="1" applyFill="1" applyBorder="1" applyAlignment="1">
      <alignment horizontal="center" vertical="center" wrapText="1"/>
    </xf>
    <xf numFmtId="0" fontId="2" fillId="0" borderId="0" xfId="8" applyFont="1" applyFill="1" applyAlignment="1">
      <alignment horizontal="center" vertical="center"/>
    </xf>
    <xf numFmtId="0" fontId="24" fillId="0" borderId="90" xfId="8" applyFont="1" applyFill="1" applyBorder="1" applyAlignment="1">
      <alignment horizontal="center" vertical="center" wrapText="1"/>
    </xf>
    <xf numFmtId="168" fontId="2" fillId="9" borderId="144" xfId="8" applyNumberFormat="1" applyFont="1" applyFill="1" applyBorder="1" applyAlignment="1">
      <alignment vertical="center"/>
    </xf>
    <xf numFmtId="168" fontId="2" fillId="9" borderId="145" xfId="8" applyNumberFormat="1" applyFont="1" applyFill="1" applyBorder="1" applyAlignment="1">
      <alignment vertical="center"/>
    </xf>
    <xf numFmtId="168" fontId="2" fillId="9" borderId="146" xfId="8" applyNumberFormat="1" applyFont="1" applyFill="1" applyBorder="1" applyAlignment="1">
      <alignment vertical="center"/>
    </xf>
    <xf numFmtId="168" fontId="2" fillId="9" borderId="28" xfId="8" applyNumberFormat="1" applyFont="1" applyFill="1" applyBorder="1" applyAlignment="1">
      <alignment vertical="center"/>
    </xf>
    <xf numFmtId="3" fontId="2" fillId="9" borderId="146" xfId="8" applyNumberFormat="1" applyFont="1" applyFill="1" applyBorder="1" applyAlignment="1">
      <alignment vertical="center"/>
    </xf>
    <xf numFmtId="168" fontId="2" fillId="9" borderId="29" xfId="8" applyNumberFormat="1" applyFont="1" applyFill="1" applyBorder="1" applyAlignment="1">
      <alignment vertical="center"/>
    </xf>
    <xf numFmtId="168" fontId="2" fillId="9" borderId="147" xfId="8" applyNumberFormat="1" applyFont="1" applyFill="1" applyBorder="1" applyAlignment="1">
      <alignment vertical="center"/>
    </xf>
    <xf numFmtId="3" fontId="2" fillId="9" borderId="100" xfId="8" applyNumberFormat="1" applyFont="1" applyFill="1" applyBorder="1" applyAlignment="1">
      <alignment vertical="center"/>
    </xf>
    <xf numFmtId="168" fontId="2" fillId="9" borderId="34" xfId="8" applyNumberFormat="1" applyFont="1" applyFill="1" applyBorder="1" applyAlignment="1">
      <alignment vertical="center"/>
    </xf>
    <xf numFmtId="168" fontId="2" fillId="9" borderId="141" xfId="8" applyNumberFormat="1" applyFont="1" applyFill="1" applyBorder="1" applyAlignment="1">
      <alignment vertical="center"/>
    </xf>
    <xf numFmtId="0" fontId="2" fillId="0" borderId="0" xfId="2" applyFont="1" applyFill="1" applyBorder="1"/>
    <xf numFmtId="0" fontId="24" fillId="0" borderId="74" xfId="0" applyFont="1" applyFill="1" applyBorder="1"/>
    <xf numFmtId="0" fontId="24" fillId="0" borderId="54" xfId="0" applyFont="1" applyFill="1" applyBorder="1"/>
    <xf numFmtId="0" fontId="24" fillId="0" borderId="152" xfId="0" applyFont="1" applyFill="1" applyBorder="1"/>
    <xf numFmtId="0" fontId="24" fillId="0" borderId="157" xfId="0" applyFont="1" applyFill="1" applyBorder="1"/>
    <xf numFmtId="0" fontId="24" fillId="0" borderId="27" xfId="0" applyFont="1" applyFill="1" applyBorder="1"/>
    <xf numFmtId="0" fontId="46" fillId="0" borderId="0" xfId="18" applyFont="1" applyAlignment="1">
      <alignment vertical="center" wrapText="1"/>
    </xf>
    <xf numFmtId="0" fontId="2" fillId="0" borderId="0" xfId="18" applyFont="1" applyAlignment="1">
      <alignment vertical="center"/>
    </xf>
    <xf numFmtId="0" fontId="2" fillId="0" borderId="0" xfId="18" applyFont="1" applyAlignment="1">
      <alignment horizontal="right" vertical="center"/>
    </xf>
    <xf numFmtId="0" fontId="2" fillId="0" borderId="0" xfId="18" applyFont="1" applyAlignment="1">
      <alignment vertical="center" wrapText="1"/>
    </xf>
    <xf numFmtId="0" fontId="2" fillId="0" borderId="0" xfId="18" applyFont="1" applyFill="1" applyAlignment="1">
      <alignment vertical="center"/>
    </xf>
    <xf numFmtId="0" fontId="60" fillId="0" borderId="0" xfId="19" applyFont="1" applyAlignment="1">
      <alignment vertical="center"/>
    </xf>
    <xf numFmtId="0" fontId="2" fillId="0" borderId="70" xfId="19" applyFont="1" applyFill="1" applyBorder="1" applyAlignment="1">
      <alignment horizontal="center" vertical="center"/>
    </xf>
    <xf numFmtId="3" fontId="2" fillId="0" borderId="35" xfId="8" applyNumberFormat="1" applyFont="1" applyBorder="1"/>
    <xf numFmtId="3" fontId="2" fillId="0" borderId="36" xfId="8" applyNumberFormat="1" applyFont="1" applyBorder="1"/>
    <xf numFmtId="3" fontId="2" fillId="0" borderId="173" xfId="8" applyNumberFormat="1" applyFont="1" applyBorder="1"/>
    <xf numFmtId="3" fontId="2" fillId="0" borderId="76" xfId="8" applyNumberFormat="1" applyFont="1" applyBorder="1"/>
    <xf numFmtId="0" fontId="2" fillId="0" borderId="30" xfId="8" applyFont="1" applyBorder="1"/>
    <xf numFmtId="0" fontId="2" fillId="0" borderId="32" xfId="19" applyFont="1" applyFill="1" applyBorder="1" applyAlignment="1">
      <alignment horizontal="center" vertical="center"/>
    </xf>
    <xf numFmtId="3" fontId="2" fillId="0" borderId="8" xfId="8" applyNumberFormat="1" applyFont="1" applyBorder="1"/>
    <xf numFmtId="3" fontId="2" fillId="0" borderId="2" xfId="8" applyNumberFormat="1" applyFont="1" applyBorder="1"/>
    <xf numFmtId="3" fontId="2" fillId="0" borderId="34" xfId="8" applyNumberFormat="1" applyFont="1" applyBorder="1"/>
    <xf numFmtId="0" fontId="2" fillId="0" borderId="32" xfId="19" applyFont="1" applyBorder="1" applyAlignment="1">
      <alignment horizontal="center" vertical="center"/>
    </xf>
    <xf numFmtId="0" fontId="2" fillId="4" borderId="32" xfId="19" applyFont="1" applyFill="1" applyBorder="1" applyAlignment="1">
      <alignment horizontal="center" vertical="center"/>
    </xf>
    <xf numFmtId="0" fontId="2" fillId="4" borderId="49" xfId="19" applyFont="1" applyFill="1" applyBorder="1" applyAlignment="1">
      <alignment horizontal="center" vertical="center"/>
    </xf>
    <xf numFmtId="3" fontId="2" fillId="0" borderId="19" xfId="8" applyNumberFormat="1" applyFont="1" applyBorder="1"/>
    <xf numFmtId="3" fontId="2" fillId="0" borderId="38" xfId="8" applyNumberFormat="1" applyFont="1" applyBorder="1"/>
    <xf numFmtId="3" fontId="2" fillId="0" borderId="17" xfId="8" applyNumberFormat="1" applyFont="1" applyBorder="1"/>
    <xf numFmtId="3" fontId="2" fillId="0" borderId="52" xfId="8" applyNumberFormat="1" applyFont="1" applyBorder="1"/>
    <xf numFmtId="0" fontId="12" fillId="0" borderId="8" xfId="7" applyFont="1" applyFill="1" applyBorder="1" applyAlignment="1">
      <alignment horizontal="left" vertical="center"/>
    </xf>
    <xf numFmtId="0" fontId="12" fillId="0" borderId="33" xfId="7" applyFont="1" applyFill="1" applyBorder="1" applyAlignment="1">
      <alignment horizontal="left" vertical="center"/>
    </xf>
    <xf numFmtId="0" fontId="13" fillId="6" borderId="8" xfId="7" applyFont="1" applyFill="1" applyBorder="1" applyAlignment="1">
      <alignment horizontal="left" vertical="center"/>
    </xf>
    <xf numFmtId="0" fontId="13" fillId="6" borderId="33" xfId="7" applyFont="1" applyFill="1" applyBorder="1" applyAlignment="1">
      <alignment horizontal="left" vertical="center"/>
    </xf>
    <xf numFmtId="0" fontId="13" fillId="4" borderId="38" xfId="7" applyFont="1" applyFill="1" applyBorder="1" applyAlignment="1">
      <alignment horizontal="left" vertical="center"/>
    </xf>
    <xf numFmtId="0" fontId="13" fillId="4" borderId="62" xfId="7" applyFont="1" applyFill="1" applyBorder="1" applyAlignment="1">
      <alignment horizontal="left" vertical="center"/>
    </xf>
    <xf numFmtId="0" fontId="12" fillId="0" borderId="38" xfId="7" applyFont="1" applyFill="1" applyBorder="1" applyAlignment="1">
      <alignment horizontal="left" vertical="center"/>
    </xf>
    <xf numFmtId="0" fontId="12" fillId="0" borderId="62" xfId="7" applyFont="1" applyFill="1" applyBorder="1" applyAlignment="1">
      <alignment horizontal="left" vertical="center"/>
    </xf>
    <xf numFmtId="0" fontId="22" fillId="4" borderId="22" xfId="7" applyFont="1" applyFill="1" applyBorder="1" applyAlignment="1">
      <alignment horizontal="left" vertical="center"/>
    </xf>
    <xf numFmtId="0" fontId="22" fillId="4" borderId="54" xfId="7" applyFont="1" applyFill="1" applyBorder="1" applyAlignment="1">
      <alignment horizontal="left" vertical="center"/>
    </xf>
    <xf numFmtId="0" fontId="12" fillId="0" borderId="9" xfId="7" applyFont="1" applyFill="1" applyBorder="1" applyAlignment="1">
      <alignment horizontal="left" vertical="center"/>
    </xf>
    <xf numFmtId="0" fontId="12" fillId="0" borderId="28" xfId="7" applyFont="1" applyFill="1" applyBorder="1" applyAlignment="1">
      <alignment horizontal="left" vertical="center"/>
    </xf>
    <xf numFmtId="0" fontId="22" fillId="4" borderId="56" xfId="7" applyFont="1" applyFill="1" applyBorder="1" applyAlignment="1">
      <alignment horizontal="left" vertical="center"/>
    </xf>
    <xf numFmtId="0" fontId="22" fillId="4" borderId="50" xfId="7" applyFont="1" applyFill="1" applyBorder="1" applyAlignment="1">
      <alignment horizontal="left" vertical="center"/>
    </xf>
    <xf numFmtId="0" fontId="15" fillId="0" borderId="8" xfId="7" applyFont="1" applyFill="1" applyBorder="1" applyAlignment="1">
      <alignment horizontal="left" vertical="center"/>
    </xf>
    <xf numFmtId="0" fontId="15" fillId="0" borderId="33" xfId="7" applyFont="1" applyFill="1" applyBorder="1" applyAlignment="1">
      <alignment horizontal="left" vertical="center"/>
    </xf>
    <xf numFmtId="0" fontId="15" fillId="0" borderId="34" xfId="7" applyFont="1" applyFill="1" applyBorder="1" applyAlignment="1">
      <alignment horizontal="left" vertical="center"/>
    </xf>
    <xf numFmtId="49" fontId="11" fillId="0" borderId="4" xfId="7" applyNumberFormat="1" applyFont="1" applyFill="1" applyBorder="1" applyAlignment="1">
      <alignment horizontal="center" vertical="center" wrapText="1"/>
    </xf>
    <xf numFmtId="49" fontId="11" fillId="0" borderId="6" xfId="7" applyNumberFormat="1" applyFont="1" applyFill="1" applyBorder="1" applyAlignment="1">
      <alignment horizontal="center" vertical="center" wrapText="1"/>
    </xf>
    <xf numFmtId="49" fontId="11" fillId="0" borderId="19" xfId="7" applyNumberFormat="1" applyFont="1" applyFill="1" applyBorder="1" applyAlignment="1">
      <alignment horizontal="center" vertical="center" wrapText="1"/>
    </xf>
    <xf numFmtId="10" fontId="16" fillId="0" borderId="29" xfId="7" applyNumberFormat="1" applyFont="1" applyFill="1" applyBorder="1" applyAlignment="1">
      <alignment horizontal="center" vertical="center" wrapText="1"/>
    </xf>
    <xf numFmtId="10" fontId="16" fillId="0" borderId="34" xfId="7" applyNumberFormat="1" applyFont="1" applyFill="1" applyBorder="1" applyAlignment="1">
      <alignment horizontal="center" vertical="center" wrapText="1"/>
    </xf>
    <xf numFmtId="10" fontId="16" fillId="0" borderId="52" xfId="7" applyNumberFormat="1" applyFont="1" applyFill="1" applyBorder="1" applyAlignment="1">
      <alignment horizontal="center" vertical="center" wrapText="1"/>
    </xf>
    <xf numFmtId="49" fontId="16" fillId="0" borderId="31" xfId="7" applyNumberFormat="1" applyFont="1" applyFill="1" applyBorder="1" applyAlignment="1">
      <alignment horizontal="center" vertical="center" wrapText="1"/>
    </xf>
    <xf numFmtId="49" fontId="16" fillId="0" borderId="37" xfId="7" applyNumberFormat="1" applyFont="1" applyFill="1" applyBorder="1" applyAlignment="1">
      <alignment horizontal="center" vertical="center" wrapText="1"/>
    </xf>
    <xf numFmtId="49" fontId="16" fillId="0" borderId="40" xfId="7" applyNumberFormat="1" applyFont="1" applyFill="1" applyBorder="1" applyAlignment="1">
      <alignment horizontal="center" vertical="center" wrapText="1"/>
    </xf>
    <xf numFmtId="1" fontId="11" fillId="0" borderId="22" xfId="7" applyNumberFormat="1" applyFont="1" applyFill="1" applyBorder="1" applyAlignment="1">
      <alignment horizontal="center" vertical="center"/>
    </xf>
    <xf numFmtId="1" fontId="11" fillId="0" borderId="54" xfId="7" applyNumberFormat="1" applyFont="1" applyFill="1" applyBorder="1" applyAlignment="1">
      <alignment horizontal="center" vertical="center"/>
    </xf>
    <xf numFmtId="10" fontId="16" fillId="0" borderId="4" xfId="7" applyNumberFormat="1" applyFont="1" applyFill="1" applyBorder="1" applyAlignment="1">
      <alignment horizontal="center" vertical="center" wrapText="1"/>
    </xf>
    <xf numFmtId="10" fontId="16" fillId="0" borderId="6" xfId="7" applyNumberFormat="1" applyFont="1" applyFill="1" applyBorder="1" applyAlignment="1">
      <alignment horizontal="center" vertical="center" wrapText="1"/>
    </xf>
    <xf numFmtId="10" fontId="16" fillId="0" borderId="19" xfId="7" applyNumberFormat="1" applyFont="1" applyFill="1" applyBorder="1" applyAlignment="1">
      <alignment horizontal="center" vertical="center" wrapText="1"/>
    </xf>
    <xf numFmtId="10" fontId="16" fillId="0" borderId="9" xfId="7" applyNumberFormat="1" applyFont="1" applyFill="1" applyBorder="1" applyAlignment="1">
      <alignment horizontal="center" vertical="center" wrapText="1"/>
    </xf>
    <xf numFmtId="10" fontId="16" fillId="0" borderId="8" xfId="7" applyNumberFormat="1" applyFont="1" applyFill="1" applyBorder="1" applyAlignment="1">
      <alignment horizontal="center" vertical="center" wrapText="1"/>
    </xf>
    <xf numFmtId="10" fontId="16" fillId="0" borderId="38" xfId="7" applyNumberFormat="1" applyFont="1" applyFill="1" applyBorder="1" applyAlignment="1">
      <alignment horizontal="center" vertical="center" wrapText="1"/>
    </xf>
    <xf numFmtId="0" fontId="12" fillId="4" borderId="9" xfId="7" applyFont="1" applyFill="1" applyBorder="1" applyAlignment="1">
      <alignment horizontal="left" vertical="center"/>
    </xf>
    <xf numFmtId="0" fontId="12" fillId="4" borderId="28" xfId="7" applyFont="1" applyFill="1" applyBorder="1" applyAlignment="1">
      <alignment horizontal="left" vertical="center"/>
    </xf>
    <xf numFmtId="0" fontId="12" fillId="4" borderId="8" xfId="7" applyFont="1" applyFill="1" applyBorder="1" applyAlignment="1">
      <alignment horizontal="left" vertical="center"/>
    </xf>
    <xf numFmtId="0" fontId="12" fillId="4" borderId="33" xfId="7" applyFont="1" applyFill="1" applyBorder="1" applyAlignment="1">
      <alignment horizontal="left" vertical="center"/>
    </xf>
    <xf numFmtId="49" fontId="16" fillId="0" borderId="9" xfId="7" applyNumberFormat="1" applyFont="1" applyFill="1" applyBorder="1" applyAlignment="1">
      <alignment horizontal="center" vertical="center" wrapText="1"/>
    </xf>
    <xf numFmtId="49" fontId="16" fillId="0" borderId="8" xfId="7" applyNumberFormat="1" applyFont="1" applyFill="1" applyBorder="1" applyAlignment="1">
      <alignment horizontal="center" vertical="center" wrapText="1"/>
    </xf>
    <xf numFmtId="49" fontId="16" fillId="0" borderId="38" xfId="7" applyNumberFormat="1" applyFont="1" applyFill="1" applyBorder="1" applyAlignment="1">
      <alignment horizontal="center" vertical="center" wrapText="1"/>
    </xf>
    <xf numFmtId="49" fontId="18" fillId="5" borderId="45" xfId="7" applyNumberFormat="1" applyFont="1" applyFill="1" applyBorder="1" applyAlignment="1">
      <alignment horizontal="center" vertical="center" wrapText="1"/>
    </xf>
    <xf numFmtId="49" fontId="18" fillId="5" borderId="48" xfId="7" applyNumberFormat="1" applyFont="1" applyFill="1" applyBorder="1" applyAlignment="1">
      <alignment horizontal="center" vertical="center" wrapText="1"/>
    </xf>
    <xf numFmtId="49" fontId="18" fillId="5" borderId="53" xfId="7" applyNumberFormat="1" applyFont="1" applyFill="1" applyBorder="1" applyAlignment="1">
      <alignment horizontal="center" vertical="center" wrapText="1"/>
    </xf>
    <xf numFmtId="0" fontId="11" fillId="4" borderId="11" xfId="9" applyFont="1" applyFill="1" applyBorder="1" applyAlignment="1">
      <alignment horizontal="left" vertical="center" wrapText="1"/>
    </xf>
    <xf numFmtId="0" fontId="11" fillId="4" borderId="19" xfId="9" applyFont="1" applyFill="1" applyBorder="1" applyAlignment="1">
      <alignment horizontal="left" vertical="center" wrapText="1"/>
    </xf>
    <xf numFmtId="0" fontId="11" fillId="4" borderId="10" xfId="7" applyFont="1" applyFill="1" applyBorder="1" applyAlignment="1">
      <alignment horizontal="left" vertical="center" wrapText="1"/>
    </xf>
    <xf numFmtId="0" fontId="11" fillId="4" borderId="6" xfId="7" applyFont="1" applyFill="1" applyBorder="1" applyAlignment="1">
      <alignment horizontal="left" vertical="center" wrapText="1"/>
    </xf>
    <xf numFmtId="0" fontId="12" fillId="4" borderId="0" xfId="7" applyFont="1" applyFill="1" applyBorder="1" applyAlignment="1">
      <alignment horizontal="center" vertical="center"/>
    </xf>
    <xf numFmtId="0" fontId="11" fillId="4" borderId="11" xfId="7" applyFont="1" applyFill="1" applyBorder="1" applyAlignment="1">
      <alignment horizontal="left" vertical="center" wrapText="1"/>
    </xf>
    <xf numFmtId="0" fontId="11" fillId="4" borderId="19" xfId="7" applyFont="1" applyFill="1" applyBorder="1" applyAlignment="1">
      <alignment horizontal="left" vertical="center" wrapText="1"/>
    </xf>
    <xf numFmtId="0" fontId="15" fillId="4" borderId="0" xfId="7" applyFont="1" applyFill="1" applyBorder="1" applyAlignment="1">
      <alignment horizontal="left" vertical="center"/>
    </xf>
    <xf numFmtId="0" fontId="11" fillId="0" borderId="24" xfId="7" applyFont="1" applyFill="1" applyBorder="1" applyAlignment="1">
      <alignment horizontal="center" vertical="center" textRotation="90" wrapText="1"/>
    </xf>
    <xf numFmtId="0" fontId="11" fillId="0" borderId="16" xfId="7" applyFont="1" applyFill="1" applyBorder="1" applyAlignment="1">
      <alignment horizontal="center" vertical="center" textRotation="90" wrapText="1"/>
    </xf>
    <xf numFmtId="0" fontId="11" fillId="0" borderId="41" xfId="7" applyFont="1" applyFill="1" applyBorder="1" applyAlignment="1">
      <alignment horizontal="center" vertical="center" textRotation="90" wrapText="1"/>
    </xf>
    <xf numFmtId="0" fontId="11" fillId="0" borderId="12" xfId="7" applyFont="1" applyFill="1" applyBorder="1" applyAlignment="1">
      <alignment horizontal="center" vertical="center" textRotation="90" wrapText="1"/>
    </xf>
    <xf numFmtId="0" fontId="11" fillId="0" borderId="42" xfId="7" applyFont="1" applyFill="1" applyBorder="1" applyAlignment="1">
      <alignment horizontal="center" vertical="center" wrapText="1"/>
    </xf>
    <xf numFmtId="0" fontId="11" fillId="0" borderId="43" xfId="7" applyFont="1" applyFill="1" applyBorder="1" applyAlignment="1">
      <alignment horizontal="center" vertical="center" wrapText="1"/>
    </xf>
    <xf numFmtId="0" fontId="11" fillId="0" borderId="44" xfId="7" applyFont="1" applyFill="1" applyBorder="1" applyAlignment="1">
      <alignment horizontal="center" vertical="center" wrapText="1"/>
    </xf>
    <xf numFmtId="0" fontId="11" fillId="0" borderId="46" xfId="7" applyFont="1" applyFill="1" applyBorder="1" applyAlignment="1">
      <alignment horizontal="center" vertical="center" wrapText="1"/>
    </xf>
    <xf numFmtId="0" fontId="11" fillId="0" borderId="0" xfId="7" applyFont="1" applyFill="1" applyBorder="1" applyAlignment="1">
      <alignment horizontal="center" vertical="center" wrapText="1"/>
    </xf>
    <xf numFmtId="0" fontId="11" fillId="0" borderId="47" xfId="7" applyFont="1" applyFill="1" applyBorder="1" applyAlignment="1">
      <alignment horizontal="center" vertical="center" wrapText="1"/>
    </xf>
    <xf numFmtId="0" fontId="11" fillId="0" borderId="49" xfId="7" applyFont="1" applyFill="1" applyBorder="1" applyAlignment="1">
      <alignment horizontal="center" vertical="center" wrapText="1"/>
    </xf>
    <xf numFmtId="0" fontId="11" fillId="0" borderId="50" xfId="7" applyFont="1" applyFill="1" applyBorder="1" applyAlignment="1">
      <alignment horizontal="center" vertical="center" wrapText="1"/>
    </xf>
    <xf numFmtId="0" fontId="11" fillId="0" borderId="51" xfId="7" applyFont="1" applyFill="1" applyBorder="1" applyAlignment="1">
      <alignment horizontal="center" vertical="center" wrapText="1"/>
    </xf>
    <xf numFmtId="0" fontId="11" fillId="4" borderId="32" xfId="9" applyFont="1" applyFill="1" applyBorder="1" applyAlignment="1">
      <alignment horizontal="left" vertical="center" wrapText="1"/>
    </xf>
    <xf numFmtId="0" fontId="11" fillId="4" borderId="33" xfId="9" applyFont="1" applyFill="1" applyBorder="1" applyAlignment="1">
      <alignment horizontal="left" vertical="center" wrapText="1"/>
    </xf>
    <xf numFmtId="0" fontId="11" fillId="4" borderId="34" xfId="9" applyFont="1" applyFill="1" applyBorder="1" applyAlignment="1">
      <alignment horizontal="left" vertical="center" wrapText="1"/>
    </xf>
    <xf numFmtId="0" fontId="10" fillId="4" borderId="0" xfId="7" applyFont="1" applyFill="1" applyAlignment="1">
      <alignment horizontal="center" vertical="center" wrapText="1"/>
    </xf>
    <xf numFmtId="0" fontId="13" fillId="4" borderId="20" xfId="7" applyFont="1" applyFill="1" applyBorder="1" applyAlignment="1">
      <alignment horizontal="center" vertical="center"/>
    </xf>
    <xf numFmtId="0" fontId="13" fillId="4" borderId="21" xfId="7" applyFont="1" applyFill="1" applyBorder="1" applyAlignment="1">
      <alignment horizontal="center" vertical="center"/>
    </xf>
    <xf numFmtId="0" fontId="13" fillId="4" borderId="24" xfId="7" applyFont="1" applyFill="1" applyBorder="1" applyAlignment="1">
      <alignment horizontal="center" vertical="center"/>
    </xf>
    <xf numFmtId="0" fontId="13" fillId="4" borderId="25" xfId="7" applyFont="1" applyFill="1" applyBorder="1" applyAlignment="1">
      <alignment horizontal="center" vertical="center"/>
    </xf>
    <xf numFmtId="0" fontId="11" fillId="4" borderId="27" xfId="7" applyFont="1" applyFill="1" applyBorder="1" applyAlignment="1">
      <alignment horizontal="left" vertical="center" wrapText="1"/>
    </xf>
    <xf numFmtId="0" fontId="11" fillId="4" borderId="28" xfId="7" applyFont="1" applyFill="1" applyBorder="1" applyAlignment="1">
      <alignment horizontal="left" vertical="center" wrapText="1"/>
    </xf>
    <xf numFmtId="0" fontId="11" fillId="4" borderId="29" xfId="7" applyFont="1" applyFill="1" applyBorder="1" applyAlignment="1">
      <alignment horizontal="left" vertical="center" wrapText="1"/>
    </xf>
    <xf numFmtId="0" fontId="11" fillId="4" borderId="13" xfId="9" applyFont="1" applyFill="1" applyBorder="1" applyAlignment="1">
      <alignment horizontal="left" vertical="center" wrapText="1"/>
    </xf>
    <xf numFmtId="0" fontId="11" fillId="4" borderId="4" xfId="9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8" fillId="0" borderId="49" xfId="0" applyFont="1" applyBorder="1" applyAlignment="1">
      <alignment horizontal="left" vertical="center"/>
    </xf>
    <xf numFmtId="0" fontId="38" fillId="0" borderId="50" xfId="0" applyFont="1" applyBorder="1" applyAlignment="1">
      <alignment horizontal="left" vertical="center"/>
    </xf>
    <xf numFmtId="0" fontId="38" fillId="0" borderId="8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7" fillId="0" borderId="79" xfId="0" applyFont="1" applyBorder="1" applyAlignment="1">
      <alignment horizontal="center" vertical="center" wrapText="1"/>
    </xf>
    <xf numFmtId="0" fontId="37" fillId="0" borderId="80" xfId="0" applyFont="1" applyBorder="1" applyAlignment="1">
      <alignment horizontal="center" vertical="center" wrapText="1"/>
    </xf>
    <xf numFmtId="0" fontId="38" fillId="0" borderId="74" xfId="0" applyFont="1" applyBorder="1" applyAlignment="1">
      <alignment horizontal="center" vertical="center" wrapText="1"/>
    </xf>
    <xf numFmtId="0" fontId="38" fillId="0" borderId="72" xfId="0" applyFont="1" applyBorder="1" applyAlignment="1">
      <alignment horizontal="center" vertical="center" wrapText="1"/>
    </xf>
    <xf numFmtId="0" fontId="37" fillId="0" borderId="46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0" fontId="38" fillId="0" borderId="0" xfId="8" applyFont="1" applyAlignment="1">
      <alignment horizontal="left" vertical="center"/>
    </xf>
    <xf numFmtId="168" fontId="45" fillId="7" borderId="0" xfId="8" applyNumberFormat="1" applyFont="1" applyFill="1" applyAlignment="1">
      <alignment horizontal="left" vertical="center" wrapText="1"/>
    </xf>
    <xf numFmtId="0" fontId="46" fillId="0" borderId="85" xfId="8" applyFont="1" applyBorder="1" applyAlignment="1">
      <alignment horizontal="center" vertical="center" wrapText="1"/>
    </xf>
    <xf numFmtId="0" fontId="46" fillId="0" borderId="77" xfId="8" applyFont="1" applyBorder="1" applyAlignment="1">
      <alignment horizontal="center" vertical="center" wrapText="1"/>
    </xf>
    <xf numFmtId="0" fontId="46" fillId="0" borderId="80" xfId="8" applyFont="1" applyBorder="1" applyAlignment="1">
      <alignment horizontal="center" vertical="center" wrapText="1"/>
    </xf>
    <xf numFmtId="0" fontId="46" fillId="0" borderId="36" xfId="8" applyFont="1" applyBorder="1" applyAlignment="1">
      <alignment horizontal="center" vertical="center" wrapText="1"/>
    </xf>
    <xf numFmtId="0" fontId="46" fillId="0" borderId="71" xfId="8" applyFont="1" applyBorder="1" applyAlignment="1">
      <alignment horizontal="center" vertical="center" wrapText="1"/>
    </xf>
    <xf numFmtId="0" fontId="46" fillId="0" borderId="76" xfId="8" applyFont="1" applyBorder="1" applyAlignment="1">
      <alignment horizontal="center" vertical="center" wrapText="1"/>
    </xf>
    <xf numFmtId="0" fontId="2" fillId="0" borderId="32" xfId="8" applyFont="1" applyFill="1" applyBorder="1" applyAlignment="1">
      <alignment horizontal="left" vertical="center"/>
    </xf>
    <xf numFmtId="0" fontId="2" fillId="0" borderId="33" xfId="8" applyFont="1" applyFill="1" applyBorder="1" applyAlignment="1">
      <alignment horizontal="left" vertical="center"/>
    </xf>
    <xf numFmtId="0" fontId="2" fillId="0" borderId="34" xfId="8" applyFont="1" applyFill="1" applyBorder="1" applyAlignment="1">
      <alignment horizontal="left" vertical="center"/>
    </xf>
    <xf numFmtId="0" fontId="47" fillId="0" borderId="32" xfId="8" applyFont="1" applyFill="1" applyBorder="1" applyAlignment="1">
      <alignment horizontal="left" vertical="center" wrapText="1"/>
    </xf>
    <xf numFmtId="0" fontId="47" fillId="0" borderId="33" xfId="8" applyFont="1" applyFill="1" applyBorder="1" applyAlignment="1">
      <alignment horizontal="left" vertical="center" wrapText="1"/>
    </xf>
    <xf numFmtId="0" fontId="47" fillId="0" borderId="34" xfId="8" applyFont="1" applyFill="1" applyBorder="1" applyAlignment="1">
      <alignment horizontal="left" vertical="center" wrapText="1"/>
    </xf>
    <xf numFmtId="0" fontId="49" fillId="0" borderId="42" xfId="15" applyNumberFormat="1" applyFont="1" applyFill="1" applyBorder="1" applyAlignment="1" applyProtection="1">
      <alignment horizontal="center" vertical="center" wrapText="1"/>
    </xf>
    <xf numFmtId="0" fontId="49" fillId="0" borderId="43" xfId="15" applyNumberFormat="1" applyFont="1" applyFill="1" applyBorder="1" applyAlignment="1" applyProtection="1">
      <alignment horizontal="center" vertical="center" wrapText="1"/>
    </xf>
    <xf numFmtId="0" fontId="49" fillId="0" borderId="46" xfId="15" applyNumberFormat="1" applyFont="1" applyFill="1" applyBorder="1" applyAlignment="1" applyProtection="1">
      <alignment horizontal="center" vertical="center" wrapText="1"/>
    </xf>
    <xf numFmtId="0" fontId="49" fillId="0" borderId="0" xfId="15" applyNumberFormat="1" applyFont="1" applyFill="1" applyBorder="1" applyAlignment="1" applyProtection="1">
      <alignment horizontal="center" vertical="center" wrapText="1"/>
    </xf>
    <xf numFmtId="0" fontId="49" fillId="0" borderId="49" xfId="15" applyNumberFormat="1" applyFont="1" applyFill="1" applyBorder="1" applyAlignment="1" applyProtection="1">
      <alignment horizontal="center" vertical="center" wrapText="1"/>
    </xf>
    <xf numFmtId="0" fontId="49" fillId="0" borderId="50" xfId="15" applyNumberFormat="1" applyFont="1" applyFill="1" applyBorder="1" applyAlignment="1" applyProtection="1">
      <alignment horizontal="center" vertical="center" wrapText="1"/>
    </xf>
    <xf numFmtId="164" fontId="50" fillId="11" borderId="27" xfId="16" applyNumberFormat="1" applyFont="1" applyFill="1" applyBorder="1" applyAlignment="1" applyProtection="1">
      <alignment horizontal="center" vertical="center"/>
    </xf>
    <xf numFmtId="164" fontId="50" fillId="11" borderId="28" xfId="16" applyNumberFormat="1" applyFont="1" applyFill="1" applyBorder="1" applyAlignment="1" applyProtection="1">
      <alignment horizontal="center" vertical="center"/>
    </xf>
    <xf numFmtId="164" fontId="50" fillId="11" borderId="64" xfId="16" applyNumberFormat="1" applyFont="1" applyFill="1" applyBorder="1" applyAlignment="1" applyProtection="1">
      <alignment horizontal="center" vertical="center"/>
    </xf>
    <xf numFmtId="164" fontId="49" fillId="12" borderId="27" xfId="16" applyNumberFormat="1" applyFont="1" applyFill="1" applyBorder="1" applyAlignment="1" applyProtection="1">
      <alignment horizontal="center" vertical="center" wrapText="1"/>
    </xf>
    <xf numFmtId="164" fontId="49" fillId="12" borderId="28" xfId="16" applyNumberFormat="1" applyFont="1" applyFill="1" applyBorder="1" applyAlignment="1" applyProtection="1">
      <alignment horizontal="center" vertical="center" wrapText="1"/>
    </xf>
    <xf numFmtId="164" fontId="49" fillId="12" borderId="64" xfId="16" applyNumberFormat="1" applyFont="1" applyFill="1" applyBorder="1" applyAlignment="1" applyProtection="1">
      <alignment horizontal="center" vertical="center" wrapText="1"/>
    </xf>
    <xf numFmtId="0" fontId="50" fillId="5" borderId="13" xfId="15" applyFont="1" applyFill="1" applyBorder="1" applyAlignment="1">
      <alignment horizontal="center" vertical="center"/>
    </xf>
    <xf numFmtId="0" fontId="50" fillId="5" borderId="4" xfId="15" applyFont="1" applyFill="1" applyBorder="1" applyAlignment="1">
      <alignment horizontal="center" vertical="center"/>
    </xf>
    <xf numFmtId="0" fontId="50" fillId="5" borderId="31" xfId="15" applyFont="1" applyFill="1" applyBorder="1" applyAlignment="1">
      <alignment horizontal="center" vertical="center"/>
    </xf>
    <xf numFmtId="0" fontId="49" fillId="12" borderId="79" xfId="15" applyFont="1" applyFill="1" applyBorder="1" applyAlignment="1">
      <alignment horizontal="center" vertical="center" wrapText="1"/>
    </xf>
    <xf numFmtId="0" fontId="49" fillId="12" borderId="80" xfId="15" applyFont="1" applyFill="1" applyBorder="1" applyAlignment="1">
      <alignment horizontal="center" vertical="center" wrapText="1"/>
    </xf>
    <xf numFmtId="0" fontId="49" fillId="12" borderId="49" xfId="15" applyFont="1" applyFill="1" applyBorder="1" applyAlignment="1">
      <alignment horizontal="center" vertical="center" wrapText="1"/>
    </xf>
    <xf numFmtId="0" fontId="49" fillId="12" borderId="51" xfId="15" applyFont="1" applyFill="1" applyBorder="1" applyAlignment="1">
      <alignment horizontal="center" vertical="center" wrapText="1"/>
    </xf>
    <xf numFmtId="164" fontId="49" fillId="12" borderId="85" xfId="16" applyNumberFormat="1" applyFont="1" applyFill="1" applyBorder="1" applyAlignment="1" applyProtection="1">
      <alignment horizontal="center" vertical="center" wrapText="1"/>
    </xf>
    <xf numFmtId="164" fontId="49" fillId="12" borderId="149" xfId="16" applyNumberFormat="1" applyFont="1" applyFill="1" applyBorder="1" applyAlignment="1" applyProtection="1">
      <alignment horizontal="center" vertical="center" wrapText="1"/>
    </xf>
    <xf numFmtId="164" fontId="49" fillId="12" borderId="56" xfId="16" applyNumberFormat="1" applyFont="1" applyFill="1" applyBorder="1" applyAlignment="1" applyProtection="1">
      <alignment horizontal="center" vertical="center" wrapText="1"/>
    </xf>
    <xf numFmtId="164" fontId="49" fillId="12" borderId="83" xfId="16" applyNumberFormat="1" applyFont="1" applyFill="1" applyBorder="1" applyAlignment="1" applyProtection="1">
      <alignment horizontal="center" vertical="center" wrapText="1"/>
    </xf>
    <xf numFmtId="164" fontId="49" fillId="5" borderId="79" xfId="16" applyNumberFormat="1" applyFont="1" applyFill="1" applyBorder="1" applyAlignment="1" applyProtection="1">
      <alignment horizontal="center" vertical="center" wrapText="1"/>
    </xf>
    <xf numFmtId="164" fontId="49" fillId="5" borderId="80" xfId="16" applyNumberFormat="1" applyFont="1" applyFill="1" applyBorder="1" applyAlignment="1" applyProtection="1">
      <alignment horizontal="center" vertical="center" wrapText="1"/>
    </xf>
    <xf numFmtId="164" fontId="49" fillId="5" borderId="49" xfId="16" applyNumberFormat="1" applyFont="1" applyFill="1" applyBorder="1" applyAlignment="1" applyProtection="1">
      <alignment horizontal="center" vertical="center" wrapText="1"/>
    </xf>
    <xf numFmtId="164" fontId="49" fillId="5" borderId="51" xfId="16" applyNumberFormat="1" applyFont="1" applyFill="1" applyBorder="1" applyAlignment="1" applyProtection="1">
      <alignment horizontal="center" vertical="center" wrapText="1"/>
    </xf>
    <xf numFmtId="164" fontId="49" fillId="5" borderId="150" xfId="16" applyNumberFormat="1" applyFont="1" applyFill="1" applyBorder="1" applyAlignment="1" applyProtection="1">
      <alignment horizontal="center" vertical="center" wrapText="1"/>
    </xf>
    <xf numFmtId="164" fontId="49" fillId="5" borderId="152" xfId="16" applyNumberFormat="1" applyFont="1" applyFill="1" applyBorder="1" applyAlignment="1" applyProtection="1">
      <alignment horizontal="center" vertical="center" wrapText="1"/>
    </xf>
    <xf numFmtId="0" fontId="49" fillId="13" borderId="148" xfId="15" applyFont="1" applyFill="1" applyBorder="1" applyAlignment="1">
      <alignment horizontal="center" vertical="center" wrapText="1"/>
    </xf>
    <xf numFmtId="0" fontId="49" fillId="13" borderId="151" xfId="15" applyFont="1" applyFill="1" applyBorder="1" applyAlignment="1">
      <alignment horizontal="center" vertical="center" wrapText="1"/>
    </xf>
    <xf numFmtId="0" fontId="49" fillId="13" borderId="153" xfId="15" applyFont="1" applyFill="1" applyBorder="1" applyAlignment="1">
      <alignment horizontal="center" vertical="center" wrapText="1"/>
    </xf>
    <xf numFmtId="0" fontId="49" fillId="13" borderId="64" xfId="15" applyFont="1" applyFill="1" applyBorder="1" applyAlignment="1">
      <alignment horizontal="center" vertical="center" wrapText="1"/>
    </xf>
    <xf numFmtId="0" fontId="49" fillId="13" borderId="65" xfId="15" applyFont="1" applyFill="1" applyBorder="1" applyAlignment="1">
      <alignment horizontal="center" vertical="center" wrapText="1"/>
    </xf>
    <xf numFmtId="0" fontId="49" fillId="13" borderId="39" xfId="15" applyFont="1" applyFill="1" applyBorder="1" applyAlignment="1">
      <alignment horizontal="center" vertical="center" wrapText="1"/>
    </xf>
    <xf numFmtId="0" fontId="49" fillId="11" borderId="79" xfId="15" applyFont="1" applyFill="1" applyBorder="1" applyAlignment="1">
      <alignment horizontal="center" vertical="center" wrapText="1"/>
    </xf>
    <xf numFmtId="0" fontId="49" fillId="11" borderId="80" xfId="15" applyFont="1" applyFill="1" applyBorder="1" applyAlignment="1">
      <alignment horizontal="center" vertical="center" wrapText="1"/>
    </xf>
    <xf numFmtId="0" fontId="49" fillId="11" borderId="49" xfId="15" applyFont="1" applyFill="1" applyBorder="1" applyAlignment="1">
      <alignment horizontal="center" vertical="center" wrapText="1"/>
    </xf>
    <xf numFmtId="0" fontId="49" fillId="11" borderId="51" xfId="15" applyFont="1" applyFill="1" applyBorder="1" applyAlignment="1">
      <alignment horizontal="center" vertical="center" wrapText="1"/>
    </xf>
    <xf numFmtId="0" fontId="49" fillId="11" borderId="85" xfId="15" applyFont="1" applyFill="1" applyBorder="1" applyAlignment="1">
      <alignment horizontal="center" vertical="center" wrapText="1"/>
    </xf>
    <xf numFmtId="0" fontId="49" fillId="11" borderId="56" xfId="15" applyFont="1" applyFill="1" applyBorder="1" applyAlignment="1">
      <alignment horizontal="center" vertical="center" wrapText="1"/>
    </xf>
    <xf numFmtId="0" fontId="49" fillId="11" borderId="68" xfId="15" applyFont="1" applyFill="1" applyBorder="1" applyAlignment="1">
      <alignment horizontal="center" vertical="center" wrapText="1"/>
    </xf>
    <xf numFmtId="0" fontId="49" fillId="11" borderId="55" xfId="15" applyFont="1" applyFill="1" applyBorder="1" applyAlignment="1">
      <alignment horizontal="center" vertical="center" wrapText="1"/>
    </xf>
    <xf numFmtId="0" fontId="49" fillId="11" borderId="82" xfId="15" applyFont="1" applyFill="1" applyBorder="1" applyAlignment="1">
      <alignment horizontal="center" vertical="center" wrapText="1"/>
    </xf>
    <xf numFmtId="0" fontId="49" fillId="11" borderId="58" xfId="15" applyFont="1" applyFill="1" applyBorder="1" applyAlignment="1">
      <alignment horizontal="center" vertical="center" wrapText="1"/>
    </xf>
    <xf numFmtId="164" fontId="49" fillId="5" borderId="149" xfId="16" applyNumberFormat="1" applyFont="1" applyFill="1" applyBorder="1" applyAlignment="1" applyProtection="1">
      <alignment horizontal="center" vertical="center" wrapText="1"/>
    </xf>
    <xf numFmtId="164" fontId="49" fillId="5" borderId="83" xfId="16" applyNumberFormat="1" applyFont="1" applyFill="1" applyBorder="1" applyAlignment="1" applyProtection="1">
      <alignment horizontal="center" vertical="center" wrapText="1"/>
    </xf>
    <xf numFmtId="0" fontId="2" fillId="0" borderId="49" xfId="18" applyFont="1" applyBorder="1" applyAlignment="1">
      <alignment vertical="center" wrapText="1"/>
    </xf>
    <xf numFmtId="0" fontId="2" fillId="0" borderId="50" xfId="18" applyFont="1" applyBorder="1" applyAlignment="1">
      <alignment vertical="center" wrapText="1"/>
    </xf>
    <xf numFmtId="0" fontId="2" fillId="0" borderId="83" xfId="18" applyFont="1" applyBorder="1" applyAlignment="1">
      <alignment vertical="center" wrapText="1"/>
    </xf>
    <xf numFmtId="0" fontId="46" fillId="0" borderId="0" xfId="18" applyFont="1" applyAlignment="1">
      <alignment horizontal="left" vertical="center" wrapText="1"/>
    </xf>
    <xf numFmtId="0" fontId="2" fillId="0" borderId="74" xfId="18" applyFont="1" applyBorder="1" applyAlignment="1">
      <alignment horizontal="center" vertical="center" wrapText="1"/>
    </xf>
    <xf numFmtId="0" fontId="2" fillId="0" borderId="54" xfId="18" applyFont="1" applyBorder="1" applyAlignment="1">
      <alignment horizontal="center" vertical="center" wrapText="1"/>
    </xf>
    <xf numFmtId="0" fontId="2" fillId="0" borderId="154" xfId="18" applyFont="1" applyBorder="1" applyAlignment="1">
      <alignment horizontal="center" vertical="center" wrapText="1"/>
    </xf>
    <xf numFmtId="0" fontId="37" fillId="0" borderId="27" xfId="18" applyFont="1" applyBorder="1" applyAlignment="1">
      <alignment vertical="center" wrapText="1"/>
    </xf>
    <xf numFmtId="0" fontId="37" fillId="0" borderId="28" xfId="18" applyFont="1" applyBorder="1" applyAlignment="1">
      <alignment vertical="center" wrapText="1"/>
    </xf>
    <xf numFmtId="0" fontId="37" fillId="0" borderId="64" xfId="18" applyFont="1" applyBorder="1" applyAlignment="1">
      <alignment vertical="center" wrapText="1"/>
    </xf>
    <xf numFmtId="0" fontId="37" fillId="0" borderId="169" xfId="18" applyFont="1" applyBorder="1" applyAlignment="1">
      <alignment vertical="center"/>
    </xf>
    <xf numFmtId="0" fontId="2" fillId="0" borderId="62" xfId="18" applyFont="1" applyBorder="1" applyAlignment="1">
      <alignment vertical="center"/>
    </xf>
    <xf numFmtId="0" fontId="2" fillId="0" borderId="39" xfId="18" applyFont="1" applyBorder="1" applyAlignment="1">
      <alignment vertical="center"/>
    </xf>
    <xf numFmtId="0" fontId="2" fillId="0" borderId="27" xfId="18" applyFont="1" applyBorder="1" applyAlignment="1">
      <alignment horizontal="left" vertical="center" wrapText="1"/>
    </xf>
    <xf numFmtId="0" fontId="2" fillId="0" borderId="28" xfId="18" applyFont="1" applyBorder="1" applyAlignment="1">
      <alignment horizontal="left" vertical="center" wrapText="1"/>
    </xf>
    <xf numFmtId="0" fontId="2" fillId="0" borderId="64" xfId="18" applyFont="1" applyBorder="1" applyAlignment="1">
      <alignment horizontal="left" vertical="center" wrapText="1"/>
    </xf>
    <xf numFmtId="3" fontId="47" fillId="0" borderId="44" xfId="8" applyNumberFormat="1" applyFont="1" applyFill="1" applyBorder="1" applyAlignment="1">
      <alignment horizontal="center" vertical="center" wrapText="1"/>
    </xf>
    <xf numFmtId="3" fontId="47" fillId="0" borderId="51" xfId="8" applyNumberFormat="1" applyFont="1" applyFill="1" applyBorder="1" applyAlignment="1">
      <alignment horizontal="center" vertical="center" wrapText="1"/>
    </xf>
    <xf numFmtId="3" fontId="47" fillId="0" borderId="24" xfId="8" applyNumberFormat="1" applyFont="1" applyBorder="1" applyAlignment="1">
      <alignment horizontal="center" vertical="center" wrapText="1"/>
    </xf>
    <xf numFmtId="3" fontId="47" fillId="0" borderId="63" xfId="8" applyNumberFormat="1" applyFont="1" applyBorder="1" applyAlignment="1">
      <alignment horizontal="center" vertical="center" wrapText="1"/>
    </xf>
    <xf numFmtId="3" fontId="47" fillId="0" borderId="25" xfId="8" applyNumberFormat="1" applyFont="1" applyBorder="1" applyAlignment="1">
      <alignment horizontal="center" vertical="center" wrapText="1"/>
    </xf>
    <xf numFmtId="3" fontId="47" fillId="0" borderId="55" xfId="8" applyNumberFormat="1" applyFont="1" applyBorder="1" applyAlignment="1">
      <alignment horizontal="center" vertical="center" wrapText="1"/>
    </xf>
    <xf numFmtId="0" fontId="47" fillId="0" borderId="25" xfId="8" applyFont="1" applyBorder="1" applyAlignment="1">
      <alignment horizontal="center" vertical="center" wrapText="1"/>
    </xf>
    <xf numFmtId="0" fontId="47" fillId="0" borderId="55" xfId="8" applyFont="1" applyBorder="1" applyAlignment="1">
      <alignment horizontal="center" vertical="center" wrapText="1"/>
    </xf>
    <xf numFmtId="3" fontId="47" fillId="0" borderId="41" xfId="8" applyNumberFormat="1" applyFont="1" applyBorder="1" applyAlignment="1">
      <alignment horizontal="center" vertical="center" wrapText="1"/>
    </xf>
    <xf numFmtId="3" fontId="47" fillId="0" borderId="56" xfId="8" applyNumberFormat="1" applyFont="1" applyBorder="1" applyAlignment="1">
      <alignment horizontal="center" vertical="center" wrapText="1"/>
    </xf>
    <xf numFmtId="3" fontId="47" fillId="0" borderId="170" xfId="8" applyNumberFormat="1" applyFont="1" applyFill="1" applyBorder="1" applyAlignment="1">
      <alignment horizontal="center" vertical="center" wrapText="1"/>
    </xf>
    <xf numFmtId="3" fontId="47" fillId="0" borderId="172" xfId="8" applyNumberFormat="1" applyFont="1" applyFill="1" applyBorder="1" applyAlignment="1">
      <alignment horizontal="center" vertical="center" wrapText="1"/>
    </xf>
    <xf numFmtId="0" fontId="54" fillId="0" borderId="0" xfId="19" applyFont="1" applyAlignment="1">
      <alignment horizontal="left" vertical="center" wrapText="1"/>
    </xf>
    <xf numFmtId="0" fontId="4" fillId="0" borderId="0" xfId="19" applyFont="1" applyAlignment="1">
      <alignment horizontal="left" vertical="center" wrapText="1"/>
    </xf>
    <xf numFmtId="0" fontId="58" fillId="0" borderId="0" xfId="19" applyFont="1" applyAlignment="1">
      <alignment horizontal="left" vertical="center" wrapText="1"/>
    </xf>
    <xf numFmtId="0" fontId="61" fillId="0" borderId="0" xfId="19" applyFont="1" applyAlignment="1">
      <alignment horizontal="left" vertical="center" wrapText="1"/>
    </xf>
    <xf numFmtId="0" fontId="47" fillId="0" borderId="1" xfId="8" applyFont="1" applyBorder="1" applyAlignment="1">
      <alignment horizontal="center" vertical="center" wrapText="1"/>
    </xf>
    <xf numFmtId="0" fontId="47" fillId="0" borderId="2" xfId="8" applyFont="1" applyBorder="1" applyAlignment="1">
      <alignment horizontal="center" vertical="center" wrapText="1"/>
    </xf>
    <xf numFmtId="0" fontId="47" fillId="0" borderId="171" xfId="8" applyFont="1" applyBorder="1" applyAlignment="1">
      <alignment horizontal="center" vertical="center" wrapText="1"/>
    </xf>
    <xf numFmtId="0" fontId="11" fillId="0" borderId="20" xfId="8" applyFont="1" applyBorder="1" applyAlignment="1">
      <alignment horizontal="center" vertical="center"/>
    </xf>
    <xf numFmtId="0" fontId="11" fillId="0" borderId="21" xfId="8" applyFont="1" applyBorder="1" applyAlignment="1">
      <alignment horizontal="center" vertical="center"/>
    </xf>
    <xf numFmtId="0" fontId="11" fillId="0" borderId="23" xfId="8" applyFont="1" applyBorder="1" applyAlignment="1">
      <alignment horizontal="center" vertical="center"/>
    </xf>
    <xf numFmtId="0" fontId="47" fillId="0" borderId="170" xfId="8" applyFont="1" applyBorder="1" applyAlignment="1">
      <alignment horizontal="center" vertical="center" wrapText="1"/>
    </xf>
    <xf numFmtId="0" fontId="47" fillId="0" borderId="14" xfId="8" applyFont="1" applyBorder="1" applyAlignment="1">
      <alignment horizontal="center" vertical="center" wrapText="1"/>
    </xf>
    <xf numFmtId="0" fontId="47" fillId="0" borderId="172" xfId="8" applyFont="1" applyBorder="1" applyAlignment="1">
      <alignment horizontal="center" vertical="center" wrapText="1"/>
    </xf>
    <xf numFmtId="0" fontId="11" fillId="0" borderId="74" xfId="8" applyFont="1" applyBorder="1" applyAlignment="1">
      <alignment horizontal="center" vertical="center"/>
    </xf>
    <xf numFmtId="0" fontId="11" fillId="0" borderId="54" xfId="8" applyFont="1" applyBorder="1" applyAlignment="1">
      <alignment horizontal="center" vertical="center"/>
    </xf>
    <xf numFmtId="0" fontId="11" fillId="0" borderId="154" xfId="8" applyFont="1" applyBorder="1" applyAlignment="1">
      <alignment horizontal="center" vertical="center"/>
    </xf>
    <xf numFmtId="3" fontId="47" fillId="0" borderId="76" xfId="8" applyNumberFormat="1" applyFont="1" applyBorder="1" applyAlignment="1">
      <alignment horizontal="center" vertical="center" wrapText="1"/>
    </xf>
    <xf numFmtId="3" fontId="47" fillId="0" borderId="80" xfId="8" applyNumberFormat="1" applyFont="1" applyBorder="1" applyAlignment="1">
      <alignment horizontal="center" vertical="center" wrapText="1"/>
    </xf>
    <xf numFmtId="3" fontId="47" fillId="0" borderId="35" xfId="8" applyNumberFormat="1" applyFont="1" applyBorder="1" applyAlignment="1">
      <alignment horizontal="center" vertical="center" wrapText="1"/>
    </xf>
    <xf numFmtId="3" fontId="47" fillId="0" borderId="68" xfId="8" applyNumberFormat="1" applyFont="1" applyBorder="1" applyAlignment="1">
      <alignment horizontal="center" vertical="center" wrapText="1"/>
    </xf>
    <xf numFmtId="3" fontId="47" fillId="0" borderId="26" xfId="8" applyNumberFormat="1" applyFont="1" applyFill="1" applyBorder="1" applyAlignment="1">
      <alignment horizontal="center" vertical="center" wrapText="1"/>
    </xf>
    <xf numFmtId="3" fontId="47" fillId="0" borderId="58" xfId="8" applyNumberFormat="1" applyFont="1" applyFill="1" applyBorder="1" applyAlignment="1">
      <alignment horizontal="center" vertical="center" wrapText="1"/>
    </xf>
    <xf numFmtId="0" fontId="47" fillId="0" borderId="35" xfId="8" applyFont="1" applyBorder="1" applyAlignment="1">
      <alignment horizontal="center" vertical="center" wrapText="1"/>
    </xf>
    <xf numFmtId="0" fontId="47" fillId="0" borderId="68" xfId="8" applyFont="1" applyBorder="1" applyAlignment="1">
      <alignment horizontal="center" vertical="center" wrapText="1"/>
    </xf>
    <xf numFmtId="3" fontId="47" fillId="0" borderId="36" xfId="8" applyNumberFormat="1" applyFont="1" applyBorder="1" applyAlignment="1">
      <alignment horizontal="center" vertical="center" wrapText="1"/>
    </xf>
    <xf numFmtId="3" fontId="47" fillId="0" borderId="85" xfId="8" applyNumberFormat="1" applyFont="1" applyBorder="1" applyAlignment="1">
      <alignment horizontal="center" vertical="center" wrapText="1"/>
    </xf>
    <xf numFmtId="3" fontId="47" fillId="0" borderId="1" xfId="8" applyNumberFormat="1" applyFont="1" applyFill="1" applyBorder="1" applyAlignment="1">
      <alignment horizontal="center" vertical="center" wrapText="1"/>
    </xf>
    <xf numFmtId="3" fontId="47" fillId="0" borderId="171" xfId="8" applyNumberFormat="1" applyFont="1" applyFill="1" applyBorder="1" applyAlignment="1">
      <alignment horizontal="center" vertical="center" wrapText="1"/>
    </xf>
    <xf numFmtId="3" fontId="47" fillId="0" borderId="76" xfId="8" applyNumberFormat="1" applyFont="1" applyFill="1" applyBorder="1" applyAlignment="1">
      <alignment horizontal="center" vertical="center" wrapText="1"/>
    </xf>
    <xf numFmtId="3" fontId="47" fillId="0" borderId="80" xfId="8" applyNumberFormat="1" applyFont="1" applyFill="1" applyBorder="1" applyAlignment="1">
      <alignment horizontal="center" vertical="center" wrapText="1"/>
    </xf>
    <xf numFmtId="3" fontId="47" fillId="0" borderId="30" xfId="8" applyNumberFormat="1" applyFont="1" applyFill="1" applyBorder="1" applyAlignment="1">
      <alignment horizontal="center" vertical="center" wrapText="1"/>
    </xf>
    <xf numFmtId="3" fontId="47" fillId="0" borderId="82" xfId="8" applyNumberFormat="1" applyFont="1" applyFill="1" applyBorder="1" applyAlignment="1">
      <alignment horizontal="center" vertical="center" wrapText="1"/>
    </xf>
    <xf numFmtId="0" fontId="46" fillId="0" borderId="0" xfId="8" applyFont="1" applyAlignment="1">
      <alignment horizontal="center" vertical="center"/>
    </xf>
    <xf numFmtId="3" fontId="37" fillId="0" borderId="76" xfId="0" applyNumberFormat="1" applyFont="1" applyBorder="1" applyAlignment="1">
      <alignment vertical="center"/>
    </xf>
    <xf numFmtId="3" fontId="37" fillId="0" borderId="35" xfId="0" applyNumberFormat="1" applyFont="1" applyBorder="1" applyAlignment="1">
      <alignment vertical="center"/>
    </xf>
    <xf numFmtId="3" fontId="37" fillId="0" borderId="30" xfId="0" applyNumberFormat="1" applyFont="1" applyBorder="1" applyAlignment="1">
      <alignment vertical="center"/>
    </xf>
    <xf numFmtId="3" fontId="37" fillId="0" borderId="34" xfId="0" applyNumberFormat="1" applyFont="1" applyBorder="1" applyAlignment="1">
      <alignment vertical="center"/>
    </xf>
    <xf numFmtId="3" fontId="37" fillId="0" borderId="6" xfId="0" applyNumberFormat="1" applyFont="1" applyBorder="1" applyAlignment="1">
      <alignment vertical="center"/>
    </xf>
    <xf numFmtId="3" fontId="37" fillId="0" borderId="37" xfId="0" applyNumberFormat="1" applyFont="1" applyBorder="1" applyAlignment="1">
      <alignment vertical="center"/>
    </xf>
    <xf numFmtId="3" fontId="37" fillId="0" borderId="68" xfId="0" applyNumberFormat="1" applyFont="1" applyBorder="1" applyAlignment="1">
      <alignment vertical="center"/>
    </xf>
  </cellXfs>
  <cellStyles count="20">
    <cellStyle name="Normální" xfId="0" builtinId="0"/>
    <cellStyle name="Normální 10" xfId="8"/>
    <cellStyle name="normální 14 2" xfId="10"/>
    <cellStyle name="normální 15 2" xfId="12"/>
    <cellStyle name="normální 16" xfId="13"/>
    <cellStyle name="normální 2" xfId="1"/>
    <cellStyle name="normální 2 2" xfId="2"/>
    <cellStyle name="normální 2 5" xfId="15"/>
    <cellStyle name="normální 3" xfId="3"/>
    <cellStyle name="normální 4" xfId="4"/>
    <cellStyle name="Normální 5" xfId="17"/>
    <cellStyle name="Normální 6 4 3" xfId="11"/>
    <cellStyle name="normální_MF-03-příloha 4 - SR 2009(19  8  2008)" xfId="5"/>
    <cellStyle name="normální_Počty financovaných studentů 1998-2006" xfId="18"/>
    <cellStyle name="normální_Přehled poskyt. prostředků VŠ-rozpočet 2000-2006" xfId="19"/>
    <cellStyle name="normální_Tab.1-bilance PV" xfId="9"/>
    <cellStyle name="normální_Tabulka 1-Bilanční-návrh 13.1.04" xfId="7"/>
    <cellStyle name="procent 2" xfId="16"/>
    <cellStyle name="Procenta" xfId="6" builtinId="5"/>
    <cellStyle name="Procenta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4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5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6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7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8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82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10" name="Picture 3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9525</xdr:colOff>
      <xdr:row>15</xdr:row>
      <xdr:rowOff>9525</xdr:rowOff>
    </xdr:to>
    <xdr:pic>
      <xdr:nvPicPr>
        <xdr:cNvPr id="11" name="Picture 4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5717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3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4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5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6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7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8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9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0" name="Picture 7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1" name="Picture 8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2" name="Picture 9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3" name="Picture 10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4" name="Picture 1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5" name="Picture 1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6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7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8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19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0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1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2" name="Picture 5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3" name="Picture 6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4" name="Picture 7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5" name="Picture 8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6" name="Picture 9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7" name="Picture 10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8" name="Picture 1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9525</xdr:colOff>
      <xdr:row>2</xdr:row>
      <xdr:rowOff>9525</xdr:rowOff>
    </xdr:to>
    <xdr:pic>
      <xdr:nvPicPr>
        <xdr:cNvPr id="29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9525</xdr:colOff>
      <xdr:row>2</xdr:row>
      <xdr:rowOff>9525</xdr:rowOff>
    </xdr:to>
    <xdr:pic>
      <xdr:nvPicPr>
        <xdr:cNvPr id="2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9525</xdr:colOff>
      <xdr:row>2</xdr:row>
      <xdr:rowOff>9525</xdr:rowOff>
    </xdr:to>
    <xdr:pic>
      <xdr:nvPicPr>
        <xdr:cNvPr id="3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alasekp\Documents\1.%20Pracovn&#237;\2015\Rozpo&#269;et%202015\Materi&#225;l%20do%20veden&#237;\2067-2015%20III%20Rozpis%20rozpo&#269;tu%20V&#352;%20na%20rok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ilance dle schvál RO"/>
      <sheetName val="1 Bilance pro výpočet"/>
      <sheetName val="2 Srovnání A+K"/>
      <sheetName val="3 Úpravy A+K"/>
      <sheetName val="4 Ukaz A"/>
      <sheetName val="5 Ukaz K"/>
      <sheetName val="6 Ukaz C"/>
      <sheetName val="7 Ukaz. F - U3V "/>
      <sheetName val="8 Ukaz. F - SSP"/>
      <sheetName val="9 Ukaz I"/>
      <sheetName val="10 Ukaz J"/>
      <sheetName val="11 Ukaz 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7">
          <cell r="G37">
            <v>17.95</v>
          </cell>
        </row>
      </sheetData>
      <sheetData sheetId="11" refreshError="1">
        <row r="16">
          <cell r="D16">
            <v>5400.0266777715606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zoomScaleNormal="100" workbookViewId="0">
      <selection activeCell="A17" sqref="A17"/>
    </sheetView>
  </sheetViews>
  <sheetFormatPr defaultRowHeight="15" x14ac:dyDescent="0.25"/>
  <cols>
    <col min="1" max="1" width="80.140625" customWidth="1"/>
    <col min="2" max="2" width="15.7109375" customWidth="1"/>
    <col min="3" max="3" width="13.42578125" customWidth="1"/>
    <col min="4" max="4" width="12" customWidth="1"/>
    <col min="5" max="5" width="12.42578125" customWidth="1"/>
    <col min="6" max="6" width="15.7109375" customWidth="1"/>
    <col min="7" max="7" width="14.42578125" customWidth="1"/>
    <col min="8" max="10" width="13.5703125" customWidth="1"/>
    <col min="11" max="11" width="14.140625" customWidth="1"/>
    <col min="12" max="12" width="13.140625" customWidth="1"/>
    <col min="13" max="13" width="15.5703125" customWidth="1"/>
  </cols>
  <sheetData>
    <row r="1" spans="1:13" ht="18" x14ac:dyDescent="0.25">
      <c r="A1" s="6" t="s">
        <v>27</v>
      </c>
      <c r="B1" s="3"/>
      <c r="C1" s="3"/>
      <c r="D1" s="3"/>
      <c r="E1" s="3"/>
      <c r="F1" s="3"/>
      <c r="G1" s="3"/>
      <c r="H1" s="3"/>
      <c r="I1" s="3"/>
      <c r="J1" s="3"/>
      <c r="K1" s="2"/>
      <c r="L1" s="1"/>
      <c r="M1" s="4"/>
    </row>
    <row r="2" spans="1:13" ht="15.75" x14ac:dyDescent="0.25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2"/>
      <c r="L2" s="527"/>
      <c r="M2" s="3"/>
    </row>
    <row r="3" spans="1:13" ht="15.75" x14ac:dyDescent="0.25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5.75" x14ac:dyDescent="0.25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6.5" thickBot="1" x14ac:dyDescent="0.3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89.25" thickBot="1" x14ac:dyDescent="0.3">
      <c r="A6" s="545" t="s">
        <v>1</v>
      </c>
      <c r="B6" s="546"/>
      <c r="C6" s="547" t="s">
        <v>2</v>
      </c>
      <c r="D6" s="547" t="s">
        <v>3</v>
      </c>
      <c r="E6" s="548"/>
      <c r="F6" s="549"/>
      <c r="G6" s="547" t="s">
        <v>4</v>
      </c>
      <c r="H6" s="547" t="s">
        <v>5</v>
      </c>
      <c r="I6" s="547" t="s">
        <v>6</v>
      </c>
      <c r="J6" s="547" t="s">
        <v>7</v>
      </c>
      <c r="K6" s="548"/>
      <c r="L6" s="549"/>
      <c r="M6" s="549"/>
    </row>
    <row r="7" spans="1:13" x14ac:dyDescent="0.25">
      <c r="A7" s="550"/>
      <c r="B7" s="551" t="s">
        <v>8</v>
      </c>
      <c r="C7" s="552"/>
      <c r="D7" s="552"/>
      <c r="E7" s="553" t="s">
        <v>9</v>
      </c>
      <c r="F7" s="554" t="s">
        <v>10</v>
      </c>
      <c r="G7" s="552"/>
      <c r="H7" s="552"/>
      <c r="I7" s="552"/>
      <c r="J7" s="552"/>
      <c r="K7" s="553" t="s">
        <v>9</v>
      </c>
      <c r="L7" s="554" t="s">
        <v>11</v>
      </c>
      <c r="M7" s="554" t="s">
        <v>28</v>
      </c>
    </row>
    <row r="8" spans="1:13" x14ac:dyDescent="0.25">
      <c r="A8" s="550"/>
      <c r="B8" s="551" t="s">
        <v>12</v>
      </c>
      <c r="C8" s="552">
        <v>1</v>
      </c>
      <c r="D8" s="552">
        <v>2</v>
      </c>
      <c r="E8" s="553" t="s">
        <v>13</v>
      </c>
      <c r="F8" s="554" t="s">
        <v>14</v>
      </c>
      <c r="G8" s="552">
        <v>3</v>
      </c>
      <c r="H8" s="552">
        <v>4</v>
      </c>
      <c r="I8" s="552">
        <v>5</v>
      </c>
      <c r="J8" s="552">
        <v>6</v>
      </c>
      <c r="K8" s="553" t="s">
        <v>15</v>
      </c>
      <c r="L8" s="554" t="s">
        <v>16</v>
      </c>
      <c r="M8" s="554" t="s">
        <v>29</v>
      </c>
    </row>
    <row r="9" spans="1:13" ht="15.75" thickBot="1" x14ac:dyDescent="0.3">
      <c r="A9" s="550"/>
      <c r="B9" s="551"/>
      <c r="C9" s="552"/>
      <c r="D9" s="552"/>
      <c r="E9" s="553" t="s">
        <v>17</v>
      </c>
      <c r="F9" s="554"/>
      <c r="G9" s="552"/>
      <c r="H9" s="552"/>
      <c r="I9" s="552"/>
      <c r="J9" s="552"/>
      <c r="K9" s="553">
        <v>2015</v>
      </c>
      <c r="L9" s="554" t="s">
        <v>18</v>
      </c>
      <c r="M9" s="554">
        <v>2015</v>
      </c>
    </row>
    <row r="10" spans="1:13" x14ac:dyDescent="0.25">
      <c r="A10" s="555" t="s">
        <v>19</v>
      </c>
      <c r="B10" s="556"/>
      <c r="C10" s="557"/>
      <c r="D10" s="557"/>
      <c r="E10" s="558"/>
      <c r="F10" s="559"/>
      <c r="G10" s="557"/>
      <c r="H10" s="557"/>
      <c r="I10" s="557"/>
      <c r="J10" s="557"/>
      <c r="K10" s="558"/>
      <c r="L10" s="559"/>
      <c r="M10" s="559"/>
    </row>
    <row r="11" spans="1:13" x14ac:dyDescent="0.25">
      <c r="A11" s="560" t="s">
        <v>20</v>
      </c>
      <c r="B11" s="561">
        <v>21770802000</v>
      </c>
      <c r="C11" s="562">
        <v>50000000</v>
      </c>
      <c r="D11" s="562"/>
      <c r="E11" s="563">
        <v>50000000</v>
      </c>
      <c r="F11" s="564">
        <v>21820802000</v>
      </c>
      <c r="G11" s="562">
        <v>-200000000</v>
      </c>
      <c r="H11" s="562">
        <v>-288000000</v>
      </c>
      <c r="I11" s="562">
        <v>-241068155</v>
      </c>
      <c r="J11" s="562">
        <v>400000000</v>
      </c>
      <c r="K11" s="563">
        <v>-329068155</v>
      </c>
      <c r="L11" s="564">
        <v>-279068155</v>
      </c>
      <c r="M11" s="564">
        <v>21491733845</v>
      </c>
    </row>
    <row r="12" spans="1:13" x14ac:dyDescent="0.25">
      <c r="A12" s="560" t="s">
        <v>21</v>
      </c>
      <c r="B12" s="561"/>
      <c r="C12" s="562"/>
      <c r="D12" s="562"/>
      <c r="E12" s="563"/>
      <c r="F12" s="564"/>
      <c r="G12" s="562"/>
      <c r="H12" s="562"/>
      <c r="I12" s="562"/>
      <c r="J12" s="562"/>
      <c r="K12" s="563"/>
      <c r="L12" s="564"/>
      <c r="M12" s="564"/>
    </row>
    <row r="13" spans="1:13" x14ac:dyDescent="0.25">
      <c r="A13" s="565" t="s">
        <v>22</v>
      </c>
      <c r="B13" s="566">
        <v>21770802000</v>
      </c>
      <c r="C13" s="567">
        <v>50000000</v>
      </c>
      <c r="D13" s="567"/>
      <c r="E13" s="568">
        <v>50000000</v>
      </c>
      <c r="F13" s="569">
        <v>21820802000</v>
      </c>
      <c r="G13" s="567">
        <v>-200000000</v>
      </c>
      <c r="H13" s="567">
        <v>-288000000</v>
      </c>
      <c r="I13" s="567">
        <v>-241068155</v>
      </c>
      <c r="J13" s="567">
        <v>400000000</v>
      </c>
      <c r="K13" s="568">
        <v>-329068155</v>
      </c>
      <c r="L13" s="569">
        <v>-279068155</v>
      </c>
      <c r="M13" s="569">
        <v>21491733845</v>
      </c>
    </row>
    <row r="14" spans="1:13" x14ac:dyDescent="0.25">
      <c r="A14" s="565" t="s">
        <v>23</v>
      </c>
      <c r="B14" s="566">
        <v>3873530000</v>
      </c>
      <c r="C14" s="567"/>
      <c r="D14" s="567">
        <v>12723000</v>
      </c>
      <c r="E14" s="568">
        <v>12723000</v>
      </c>
      <c r="F14" s="569">
        <v>3886253000</v>
      </c>
      <c r="G14" s="567"/>
      <c r="H14" s="567"/>
      <c r="I14" s="567"/>
      <c r="J14" s="567">
        <v>400000000</v>
      </c>
      <c r="K14" s="568">
        <v>400000000</v>
      </c>
      <c r="L14" s="569">
        <v>412723000</v>
      </c>
      <c r="M14" s="569">
        <v>4286253000</v>
      </c>
    </row>
    <row r="15" spans="1:13" x14ac:dyDescent="0.25">
      <c r="A15" s="565" t="s">
        <v>24</v>
      </c>
      <c r="B15" s="566">
        <v>17897272000</v>
      </c>
      <c r="C15" s="567">
        <v>50000000</v>
      </c>
      <c r="D15" s="567">
        <v>-12723000</v>
      </c>
      <c r="E15" s="568">
        <v>37277000</v>
      </c>
      <c r="F15" s="569">
        <v>17934549000</v>
      </c>
      <c r="G15" s="567">
        <v>-200000000</v>
      </c>
      <c r="H15" s="567">
        <v>-288000000</v>
      </c>
      <c r="I15" s="567">
        <v>-241068155</v>
      </c>
      <c r="J15" s="570"/>
      <c r="K15" s="568">
        <v>-729068155</v>
      </c>
      <c r="L15" s="569">
        <v>-691791155</v>
      </c>
      <c r="M15" s="569">
        <v>17205480845</v>
      </c>
    </row>
    <row r="16" spans="1:13" x14ac:dyDescent="0.25">
      <c r="A16" s="571" t="s">
        <v>25</v>
      </c>
      <c r="B16" s="561"/>
      <c r="C16" s="572"/>
      <c r="D16" s="572"/>
      <c r="E16" s="563"/>
      <c r="F16" s="564"/>
      <c r="G16" s="572"/>
      <c r="H16" s="572"/>
      <c r="I16" s="572"/>
      <c r="J16" s="572"/>
      <c r="K16" s="563"/>
      <c r="L16" s="564"/>
      <c r="M16" s="564"/>
    </row>
    <row r="17" spans="1:13" ht="15.75" thickBot="1" x14ac:dyDescent="0.3">
      <c r="A17" s="573" t="s">
        <v>26</v>
      </c>
      <c r="B17" s="574">
        <v>1863530000</v>
      </c>
      <c r="C17" s="575"/>
      <c r="D17" s="575"/>
      <c r="E17" s="576">
        <v>0</v>
      </c>
      <c r="F17" s="577">
        <v>1863530000</v>
      </c>
      <c r="G17" s="575"/>
      <c r="H17" s="575"/>
      <c r="I17" s="575"/>
      <c r="J17" s="575">
        <v>400000000</v>
      </c>
      <c r="K17" s="576">
        <v>400000000</v>
      </c>
      <c r="L17" s="577">
        <v>400000000</v>
      </c>
      <c r="M17" s="577">
        <v>2263530000</v>
      </c>
    </row>
    <row r="19" spans="1:13" x14ac:dyDescent="0.25">
      <c r="M19" s="537"/>
    </row>
  </sheetData>
  <printOptions horizontalCentered="1"/>
  <pageMargins left="0.59055118110236227" right="0.59055118110236227" top="0.98425196850393704" bottom="0.27559055118110237" header="0.70866141732283472" footer="0.19685039370078741"/>
  <pageSetup paperSize="9" scale="54" orientation="landscape" r:id="rId1"/>
  <headerFooter alignWithMargins="0">
    <oddHeader>&amp;RKapitola C.I.1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8"/>
  <sheetViews>
    <sheetView topLeftCell="A31" zoomScaleNormal="100" workbookViewId="0">
      <selection activeCell="G66" sqref="G66"/>
    </sheetView>
  </sheetViews>
  <sheetFormatPr defaultRowHeight="14.25" x14ac:dyDescent="0.25"/>
  <cols>
    <col min="1" max="2" width="4.85546875" style="11" bestFit="1" customWidth="1"/>
    <col min="3" max="3" width="7.28515625" style="11" customWidth="1"/>
    <col min="4" max="4" width="8.7109375" style="11" customWidth="1"/>
    <col min="5" max="5" width="13.42578125" style="11" customWidth="1"/>
    <col min="6" max="6" width="14" style="11" customWidth="1"/>
    <col min="7" max="7" width="27" style="11" customWidth="1"/>
    <col min="8" max="9" width="17.5703125" style="11" customWidth="1"/>
    <col min="10" max="10" width="13.7109375" style="11" customWidth="1"/>
    <col min="11" max="11" width="14" style="11" customWidth="1"/>
    <col min="12" max="12" width="19.42578125" style="263" customWidth="1"/>
    <col min="13" max="13" width="13.5703125" style="11" customWidth="1"/>
    <col min="14" max="14" width="13.85546875" style="264" customWidth="1"/>
    <col min="15" max="15" width="21" style="11" customWidth="1"/>
    <col min="16" max="16" width="13" style="11" customWidth="1"/>
    <col min="17" max="17" width="12.42578125" style="11" customWidth="1"/>
    <col min="18" max="18" width="43.7109375" style="11" customWidth="1"/>
    <col min="19" max="19" width="14" style="11" customWidth="1"/>
    <col min="20" max="20" width="13.7109375" style="11" bestFit="1" customWidth="1"/>
    <col min="21" max="21" width="9.140625" style="11"/>
    <col min="22" max="22" width="11.7109375" style="11" bestFit="1" customWidth="1"/>
    <col min="23" max="256" width="9.140625" style="11"/>
    <col min="257" max="258" width="4.85546875" style="11" bestFit="1" customWidth="1"/>
    <col min="259" max="259" width="7.28515625" style="11" customWidth="1"/>
    <col min="260" max="260" width="8.7109375" style="11" customWidth="1"/>
    <col min="261" max="261" width="13.42578125" style="11" customWidth="1"/>
    <col min="262" max="262" width="14" style="11" customWidth="1"/>
    <col min="263" max="263" width="16.5703125" style="11" customWidth="1"/>
    <col min="264" max="265" width="17.5703125" style="11" customWidth="1"/>
    <col min="266" max="266" width="13.7109375" style="11" customWidth="1"/>
    <col min="267" max="267" width="14" style="11" customWidth="1"/>
    <col min="268" max="268" width="19.42578125" style="11" customWidth="1"/>
    <col min="269" max="269" width="13.5703125" style="11" customWidth="1"/>
    <col min="270" max="270" width="13.85546875" style="11" customWidth="1"/>
    <col min="271" max="271" width="21" style="11" customWidth="1"/>
    <col min="272" max="272" width="13" style="11" customWidth="1"/>
    <col min="273" max="273" width="12.42578125" style="11" customWidth="1"/>
    <col min="274" max="274" width="43.7109375" style="11" customWidth="1"/>
    <col min="275" max="275" width="14" style="11" customWidth="1"/>
    <col min="276" max="276" width="13.7109375" style="11" bestFit="1" customWidth="1"/>
    <col min="277" max="277" width="9.140625" style="11"/>
    <col min="278" max="278" width="11.7109375" style="11" bestFit="1" customWidth="1"/>
    <col min="279" max="512" width="9.140625" style="11"/>
    <col min="513" max="514" width="4.85546875" style="11" bestFit="1" customWidth="1"/>
    <col min="515" max="515" width="7.28515625" style="11" customWidth="1"/>
    <col min="516" max="516" width="8.7109375" style="11" customWidth="1"/>
    <col min="517" max="517" width="13.42578125" style="11" customWidth="1"/>
    <col min="518" max="518" width="14" style="11" customWidth="1"/>
    <col min="519" max="519" width="16.5703125" style="11" customWidth="1"/>
    <col min="520" max="521" width="17.5703125" style="11" customWidth="1"/>
    <col min="522" max="522" width="13.7109375" style="11" customWidth="1"/>
    <col min="523" max="523" width="14" style="11" customWidth="1"/>
    <col min="524" max="524" width="19.42578125" style="11" customWidth="1"/>
    <col min="525" max="525" width="13.5703125" style="11" customWidth="1"/>
    <col min="526" max="526" width="13.85546875" style="11" customWidth="1"/>
    <col min="527" max="527" width="21" style="11" customWidth="1"/>
    <col min="528" max="528" width="13" style="11" customWidth="1"/>
    <col min="529" max="529" width="12.42578125" style="11" customWidth="1"/>
    <col min="530" max="530" width="43.7109375" style="11" customWidth="1"/>
    <col min="531" max="531" width="14" style="11" customWidth="1"/>
    <col min="532" max="532" width="13.7109375" style="11" bestFit="1" customWidth="1"/>
    <col min="533" max="533" width="9.140625" style="11"/>
    <col min="534" max="534" width="11.7109375" style="11" bestFit="1" customWidth="1"/>
    <col min="535" max="768" width="9.140625" style="11"/>
    <col min="769" max="770" width="4.85546875" style="11" bestFit="1" customWidth="1"/>
    <col min="771" max="771" width="7.28515625" style="11" customWidth="1"/>
    <col min="772" max="772" width="8.7109375" style="11" customWidth="1"/>
    <col min="773" max="773" width="13.42578125" style="11" customWidth="1"/>
    <col min="774" max="774" width="14" style="11" customWidth="1"/>
    <col min="775" max="775" width="16.5703125" style="11" customWidth="1"/>
    <col min="776" max="777" width="17.5703125" style="11" customWidth="1"/>
    <col min="778" max="778" width="13.7109375" style="11" customWidth="1"/>
    <col min="779" max="779" width="14" style="11" customWidth="1"/>
    <col min="780" max="780" width="19.42578125" style="11" customWidth="1"/>
    <col min="781" max="781" width="13.5703125" style="11" customWidth="1"/>
    <col min="782" max="782" width="13.85546875" style="11" customWidth="1"/>
    <col min="783" max="783" width="21" style="11" customWidth="1"/>
    <col min="784" max="784" width="13" style="11" customWidth="1"/>
    <col min="785" max="785" width="12.42578125" style="11" customWidth="1"/>
    <col min="786" max="786" width="43.7109375" style="11" customWidth="1"/>
    <col min="787" max="787" width="14" style="11" customWidth="1"/>
    <col min="788" max="788" width="13.7109375" style="11" bestFit="1" customWidth="1"/>
    <col min="789" max="789" width="9.140625" style="11"/>
    <col min="790" max="790" width="11.7109375" style="11" bestFit="1" customWidth="1"/>
    <col min="791" max="1024" width="9.140625" style="11"/>
    <col min="1025" max="1026" width="4.85546875" style="11" bestFit="1" customWidth="1"/>
    <col min="1027" max="1027" width="7.28515625" style="11" customWidth="1"/>
    <col min="1028" max="1028" width="8.7109375" style="11" customWidth="1"/>
    <col min="1029" max="1029" width="13.42578125" style="11" customWidth="1"/>
    <col min="1030" max="1030" width="14" style="11" customWidth="1"/>
    <col min="1031" max="1031" width="16.5703125" style="11" customWidth="1"/>
    <col min="1032" max="1033" width="17.5703125" style="11" customWidth="1"/>
    <col min="1034" max="1034" width="13.7109375" style="11" customWidth="1"/>
    <col min="1035" max="1035" width="14" style="11" customWidth="1"/>
    <col min="1036" max="1036" width="19.42578125" style="11" customWidth="1"/>
    <col min="1037" max="1037" width="13.5703125" style="11" customWidth="1"/>
    <col min="1038" max="1038" width="13.85546875" style="11" customWidth="1"/>
    <col min="1039" max="1039" width="21" style="11" customWidth="1"/>
    <col min="1040" max="1040" width="13" style="11" customWidth="1"/>
    <col min="1041" max="1041" width="12.42578125" style="11" customWidth="1"/>
    <col min="1042" max="1042" width="43.7109375" style="11" customWidth="1"/>
    <col min="1043" max="1043" width="14" style="11" customWidth="1"/>
    <col min="1044" max="1044" width="13.7109375" style="11" bestFit="1" customWidth="1"/>
    <col min="1045" max="1045" width="9.140625" style="11"/>
    <col min="1046" max="1046" width="11.7109375" style="11" bestFit="1" customWidth="1"/>
    <col min="1047" max="1280" width="9.140625" style="11"/>
    <col min="1281" max="1282" width="4.85546875" style="11" bestFit="1" customWidth="1"/>
    <col min="1283" max="1283" width="7.28515625" style="11" customWidth="1"/>
    <col min="1284" max="1284" width="8.7109375" style="11" customWidth="1"/>
    <col min="1285" max="1285" width="13.42578125" style="11" customWidth="1"/>
    <col min="1286" max="1286" width="14" style="11" customWidth="1"/>
    <col min="1287" max="1287" width="16.5703125" style="11" customWidth="1"/>
    <col min="1288" max="1289" width="17.5703125" style="11" customWidth="1"/>
    <col min="1290" max="1290" width="13.7109375" style="11" customWidth="1"/>
    <col min="1291" max="1291" width="14" style="11" customWidth="1"/>
    <col min="1292" max="1292" width="19.42578125" style="11" customWidth="1"/>
    <col min="1293" max="1293" width="13.5703125" style="11" customWidth="1"/>
    <col min="1294" max="1294" width="13.85546875" style="11" customWidth="1"/>
    <col min="1295" max="1295" width="21" style="11" customWidth="1"/>
    <col min="1296" max="1296" width="13" style="11" customWidth="1"/>
    <col min="1297" max="1297" width="12.42578125" style="11" customWidth="1"/>
    <col min="1298" max="1298" width="43.7109375" style="11" customWidth="1"/>
    <col min="1299" max="1299" width="14" style="11" customWidth="1"/>
    <col min="1300" max="1300" width="13.7109375" style="11" bestFit="1" customWidth="1"/>
    <col min="1301" max="1301" width="9.140625" style="11"/>
    <col min="1302" max="1302" width="11.7109375" style="11" bestFit="1" customWidth="1"/>
    <col min="1303" max="1536" width="9.140625" style="11"/>
    <col min="1537" max="1538" width="4.85546875" style="11" bestFit="1" customWidth="1"/>
    <col min="1539" max="1539" width="7.28515625" style="11" customWidth="1"/>
    <col min="1540" max="1540" width="8.7109375" style="11" customWidth="1"/>
    <col min="1541" max="1541" width="13.42578125" style="11" customWidth="1"/>
    <col min="1542" max="1542" width="14" style="11" customWidth="1"/>
    <col min="1543" max="1543" width="16.5703125" style="11" customWidth="1"/>
    <col min="1544" max="1545" width="17.5703125" style="11" customWidth="1"/>
    <col min="1546" max="1546" width="13.7109375" style="11" customWidth="1"/>
    <col min="1547" max="1547" width="14" style="11" customWidth="1"/>
    <col min="1548" max="1548" width="19.42578125" style="11" customWidth="1"/>
    <col min="1549" max="1549" width="13.5703125" style="11" customWidth="1"/>
    <col min="1550" max="1550" width="13.85546875" style="11" customWidth="1"/>
    <col min="1551" max="1551" width="21" style="11" customWidth="1"/>
    <col min="1552" max="1552" width="13" style="11" customWidth="1"/>
    <col min="1553" max="1553" width="12.42578125" style="11" customWidth="1"/>
    <col min="1554" max="1554" width="43.7109375" style="11" customWidth="1"/>
    <col min="1555" max="1555" width="14" style="11" customWidth="1"/>
    <col min="1556" max="1556" width="13.7109375" style="11" bestFit="1" customWidth="1"/>
    <col min="1557" max="1557" width="9.140625" style="11"/>
    <col min="1558" max="1558" width="11.7109375" style="11" bestFit="1" customWidth="1"/>
    <col min="1559" max="1792" width="9.140625" style="11"/>
    <col min="1793" max="1794" width="4.85546875" style="11" bestFit="1" customWidth="1"/>
    <col min="1795" max="1795" width="7.28515625" style="11" customWidth="1"/>
    <col min="1796" max="1796" width="8.7109375" style="11" customWidth="1"/>
    <col min="1797" max="1797" width="13.42578125" style="11" customWidth="1"/>
    <col min="1798" max="1798" width="14" style="11" customWidth="1"/>
    <col min="1799" max="1799" width="16.5703125" style="11" customWidth="1"/>
    <col min="1800" max="1801" width="17.5703125" style="11" customWidth="1"/>
    <col min="1802" max="1802" width="13.7109375" style="11" customWidth="1"/>
    <col min="1803" max="1803" width="14" style="11" customWidth="1"/>
    <col min="1804" max="1804" width="19.42578125" style="11" customWidth="1"/>
    <col min="1805" max="1805" width="13.5703125" style="11" customWidth="1"/>
    <col min="1806" max="1806" width="13.85546875" style="11" customWidth="1"/>
    <col min="1807" max="1807" width="21" style="11" customWidth="1"/>
    <col min="1808" max="1808" width="13" style="11" customWidth="1"/>
    <col min="1809" max="1809" width="12.42578125" style="11" customWidth="1"/>
    <col min="1810" max="1810" width="43.7109375" style="11" customWidth="1"/>
    <col min="1811" max="1811" width="14" style="11" customWidth="1"/>
    <col min="1812" max="1812" width="13.7109375" style="11" bestFit="1" customWidth="1"/>
    <col min="1813" max="1813" width="9.140625" style="11"/>
    <col min="1814" max="1814" width="11.7109375" style="11" bestFit="1" customWidth="1"/>
    <col min="1815" max="2048" width="9.140625" style="11"/>
    <col min="2049" max="2050" width="4.85546875" style="11" bestFit="1" customWidth="1"/>
    <col min="2051" max="2051" width="7.28515625" style="11" customWidth="1"/>
    <col min="2052" max="2052" width="8.7109375" style="11" customWidth="1"/>
    <col min="2053" max="2053" width="13.42578125" style="11" customWidth="1"/>
    <col min="2054" max="2054" width="14" style="11" customWidth="1"/>
    <col min="2055" max="2055" width="16.5703125" style="11" customWidth="1"/>
    <col min="2056" max="2057" width="17.5703125" style="11" customWidth="1"/>
    <col min="2058" max="2058" width="13.7109375" style="11" customWidth="1"/>
    <col min="2059" max="2059" width="14" style="11" customWidth="1"/>
    <col min="2060" max="2060" width="19.42578125" style="11" customWidth="1"/>
    <col min="2061" max="2061" width="13.5703125" style="11" customWidth="1"/>
    <col min="2062" max="2062" width="13.85546875" style="11" customWidth="1"/>
    <col min="2063" max="2063" width="21" style="11" customWidth="1"/>
    <col min="2064" max="2064" width="13" style="11" customWidth="1"/>
    <col min="2065" max="2065" width="12.42578125" style="11" customWidth="1"/>
    <col min="2066" max="2066" width="43.7109375" style="11" customWidth="1"/>
    <col min="2067" max="2067" width="14" style="11" customWidth="1"/>
    <col min="2068" max="2068" width="13.7109375" style="11" bestFit="1" customWidth="1"/>
    <col min="2069" max="2069" width="9.140625" style="11"/>
    <col min="2070" max="2070" width="11.7109375" style="11" bestFit="1" customWidth="1"/>
    <col min="2071" max="2304" width="9.140625" style="11"/>
    <col min="2305" max="2306" width="4.85546875" style="11" bestFit="1" customWidth="1"/>
    <col min="2307" max="2307" width="7.28515625" style="11" customWidth="1"/>
    <col min="2308" max="2308" width="8.7109375" style="11" customWidth="1"/>
    <col min="2309" max="2309" width="13.42578125" style="11" customWidth="1"/>
    <col min="2310" max="2310" width="14" style="11" customWidth="1"/>
    <col min="2311" max="2311" width="16.5703125" style="11" customWidth="1"/>
    <col min="2312" max="2313" width="17.5703125" style="11" customWidth="1"/>
    <col min="2314" max="2314" width="13.7109375" style="11" customWidth="1"/>
    <col min="2315" max="2315" width="14" style="11" customWidth="1"/>
    <col min="2316" max="2316" width="19.42578125" style="11" customWidth="1"/>
    <col min="2317" max="2317" width="13.5703125" style="11" customWidth="1"/>
    <col min="2318" max="2318" width="13.85546875" style="11" customWidth="1"/>
    <col min="2319" max="2319" width="21" style="11" customWidth="1"/>
    <col min="2320" max="2320" width="13" style="11" customWidth="1"/>
    <col min="2321" max="2321" width="12.42578125" style="11" customWidth="1"/>
    <col min="2322" max="2322" width="43.7109375" style="11" customWidth="1"/>
    <col min="2323" max="2323" width="14" style="11" customWidth="1"/>
    <col min="2324" max="2324" width="13.7109375" style="11" bestFit="1" customWidth="1"/>
    <col min="2325" max="2325" width="9.140625" style="11"/>
    <col min="2326" max="2326" width="11.7109375" style="11" bestFit="1" customWidth="1"/>
    <col min="2327" max="2560" width="9.140625" style="11"/>
    <col min="2561" max="2562" width="4.85546875" style="11" bestFit="1" customWidth="1"/>
    <col min="2563" max="2563" width="7.28515625" style="11" customWidth="1"/>
    <col min="2564" max="2564" width="8.7109375" style="11" customWidth="1"/>
    <col min="2565" max="2565" width="13.42578125" style="11" customWidth="1"/>
    <col min="2566" max="2566" width="14" style="11" customWidth="1"/>
    <col min="2567" max="2567" width="16.5703125" style="11" customWidth="1"/>
    <col min="2568" max="2569" width="17.5703125" style="11" customWidth="1"/>
    <col min="2570" max="2570" width="13.7109375" style="11" customWidth="1"/>
    <col min="2571" max="2571" width="14" style="11" customWidth="1"/>
    <col min="2572" max="2572" width="19.42578125" style="11" customWidth="1"/>
    <col min="2573" max="2573" width="13.5703125" style="11" customWidth="1"/>
    <col min="2574" max="2574" width="13.85546875" style="11" customWidth="1"/>
    <col min="2575" max="2575" width="21" style="11" customWidth="1"/>
    <col min="2576" max="2576" width="13" style="11" customWidth="1"/>
    <col min="2577" max="2577" width="12.42578125" style="11" customWidth="1"/>
    <col min="2578" max="2578" width="43.7109375" style="11" customWidth="1"/>
    <col min="2579" max="2579" width="14" style="11" customWidth="1"/>
    <col min="2580" max="2580" width="13.7109375" style="11" bestFit="1" customWidth="1"/>
    <col min="2581" max="2581" width="9.140625" style="11"/>
    <col min="2582" max="2582" width="11.7109375" style="11" bestFit="1" customWidth="1"/>
    <col min="2583" max="2816" width="9.140625" style="11"/>
    <col min="2817" max="2818" width="4.85546875" style="11" bestFit="1" customWidth="1"/>
    <col min="2819" max="2819" width="7.28515625" style="11" customWidth="1"/>
    <col min="2820" max="2820" width="8.7109375" style="11" customWidth="1"/>
    <col min="2821" max="2821" width="13.42578125" style="11" customWidth="1"/>
    <col min="2822" max="2822" width="14" style="11" customWidth="1"/>
    <col min="2823" max="2823" width="16.5703125" style="11" customWidth="1"/>
    <col min="2824" max="2825" width="17.5703125" style="11" customWidth="1"/>
    <col min="2826" max="2826" width="13.7109375" style="11" customWidth="1"/>
    <col min="2827" max="2827" width="14" style="11" customWidth="1"/>
    <col min="2828" max="2828" width="19.42578125" style="11" customWidth="1"/>
    <col min="2829" max="2829" width="13.5703125" style="11" customWidth="1"/>
    <col min="2830" max="2830" width="13.85546875" style="11" customWidth="1"/>
    <col min="2831" max="2831" width="21" style="11" customWidth="1"/>
    <col min="2832" max="2832" width="13" style="11" customWidth="1"/>
    <col min="2833" max="2833" width="12.42578125" style="11" customWidth="1"/>
    <col min="2834" max="2834" width="43.7109375" style="11" customWidth="1"/>
    <col min="2835" max="2835" width="14" style="11" customWidth="1"/>
    <col min="2836" max="2836" width="13.7109375" style="11" bestFit="1" customWidth="1"/>
    <col min="2837" max="2837" width="9.140625" style="11"/>
    <col min="2838" max="2838" width="11.7109375" style="11" bestFit="1" customWidth="1"/>
    <col min="2839" max="3072" width="9.140625" style="11"/>
    <col min="3073" max="3074" width="4.85546875" style="11" bestFit="1" customWidth="1"/>
    <col min="3075" max="3075" width="7.28515625" style="11" customWidth="1"/>
    <col min="3076" max="3076" width="8.7109375" style="11" customWidth="1"/>
    <col min="3077" max="3077" width="13.42578125" style="11" customWidth="1"/>
    <col min="3078" max="3078" width="14" style="11" customWidth="1"/>
    <col min="3079" max="3079" width="16.5703125" style="11" customWidth="1"/>
    <col min="3080" max="3081" width="17.5703125" style="11" customWidth="1"/>
    <col min="3082" max="3082" width="13.7109375" style="11" customWidth="1"/>
    <col min="3083" max="3083" width="14" style="11" customWidth="1"/>
    <col min="3084" max="3084" width="19.42578125" style="11" customWidth="1"/>
    <col min="3085" max="3085" width="13.5703125" style="11" customWidth="1"/>
    <col min="3086" max="3086" width="13.85546875" style="11" customWidth="1"/>
    <col min="3087" max="3087" width="21" style="11" customWidth="1"/>
    <col min="3088" max="3088" width="13" style="11" customWidth="1"/>
    <col min="3089" max="3089" width="12.42578125" style="11" customWidth="1"/>
    <col min="3090" max="3090" width="43.7109375" style="11" customWidth="1"/>
    <col min="3091" max="3091" width="14" style="11" customWidth="1"/>
    <col min="3092" max="3092" width="13.7109375" style="11" bestFit="1" customWidth="1"/>
    <col min="3093" max="3093" width="9.140625" style="11"/>
    <col min="3094" max="3094" width="11.7109375" style="11" bestFit="1" customWidth="1"/>
    <col min="3095" max="3328" width="9.140625" style="11"/>
    <col min="3329" max="3330" width="4.85546875" style="11" bestFit="1" customWidth="1"/>
    <col min="3331" max="3331" width="7.28515625" style="11" customWidth="1"/>
    <col min="3332" max="3332" width="8.7109375" style="11" customWidth="1"/>
    <col min="3333" max="3333" width="13.42578125" style="11" customWidth="1"/>
    <col min="3334" max="3334" width="14" style="11" customWidth="1"/>
    <col min="3335" max="3335" width="16.5703125" style="11" customWidth="1"/>
    <col min="3336" max="3337" width="17.5703125" style="11" customWidth="1"/>
    <col min="3338" max="3338" width="13.7109375" style="11" customWidth="1"/>
    <col min="3339" max="3339" width="14" style="11" customWidth="1"/>
    <col min="3340" max="3340" width="19.42578125" style="11" customWidth="1"/>
    <col min="3341" max="3341" width="13.5703125" style="11" customWidth="1"/>
    <col min="3342" max="3342" width="13.85546875" style="11" customWidth="1"/>
    <col min="3343" max="3343" width="21" style="11" customWidth="1"/>
    <col min="3344" max="3344" width="13" style="11" customWidth="1"/>
    <col min="3345" max="3345" width="12.42578125" style="11" customWidth="1"/>
    <col min="3346" max="3346" width="43.7109375" style="11" customWidth="1"/>
    <col min="3347" max="3347" width="14" style="11" customWidth="1"/>
    <col min="3348" max="3348" width="13.7109375" style="11" bestFit="1" customWidth="1"/>
    <col min="3349" max="3349" width="9.140625" style="11"/>
    <col min="3350" max="3350" width="11.7109375" style="11" bestFit="1" customWidth="1"/>
    <col min="3351" max="3584" width="9.140625" style="11"/>
    <col min="3585" max="3586" width="4.85546875" style="11" bestFit="1" customWidth="1"/>
    <col min="3587" max="3587" width="7.28515625" style="11" customWidth="1"/>
    <col min="3588" max="3588" width="8.7109375" style="11" customWidth="1"/>
    <col min="3589" max="3589" width="13.42578125" style="11" customWidth="1"/>
    <col min="3590" max="3590" width="14" style="11" customWidth="1"/>
    <col min="3591" max="3591" width="16.5703125" style="11" customWidth="1"/>
    <col min="3592" max="3593" width="17.5703125" style="11" customWidth="1"/>
    <col min="3594" max="3594" width="13.7109375" style="11" customWidth="1"/>
    <col min="3595" max="3595" width="14" style="11" customWidth="1"/>
    <col min="3596" max="3596" width="19.42578125" style="11" customWidth="1"/>
    <col min="3597" max="3597" width="13.5703125" style="11" customWidth="1"/>
    <col min="3598" max="3598" width="13.85546875" style="11" customWidth="1"/>
    <col min="3599" max="3599" width="21" style="11" customWidth="1"/>
    <col min="3600" max="3600" width="13" style="11" customWidth="1"/>
    <col min="3601" max="3601" width="12.42578125" style="11" customWidth="1"/>
    <col min="3602" max="3602" width="43.7109375" style="11" customWidth="1"/>
    <col min="3603" max="3603" width="14" style="11" customWidth="1"/>
    <col min="3604" max="3604" width="13.7109375" style="11" bestFit="1" customWidth="1"/>
    <col min="3605" max="3605" width="9.140625" style="11"/>
    <col min="3606" max="3606" width="11.7109375" style="11" bestFit="1" customWidth="1"/>
    <col min="3607" max="3840" width="9.140625" style="11"/>
    <col min="3841" max="3842" width="4.85546875" style="11" bestFit="1" customWidth="1"/>
    <col min="3843" max="3843" width="7.28515625" style="11" customWidth="1"/>
    <col min="3844" max="3844" width="8.7109375" style="11" customWidth="1"/>
    <col min="3845" max="3845" width="13.42578125" style="11" customWidth="1"/>
    <col min="3846" max="3846" width="14" style="11" customWidth="1"/>
    <col min="3847" max="3847" width="16.5703125" style="11" customWidth="1"/>
    <col min="3848" max="3849" width="17.5703125" style="11" customWidth="1"/>
    <col min="3850" max="3850" width="13.7109375" style="11" customWidth="1"/>
    <col min="3851" max="3851" width="14" style="11" customWidth="1"/>
    <col min="3852" max="3852" width="19.42578125" style="11" customWidth="1"/>
    <col min="3853" max="3853" width="13.5703125" style="11" customWidth="1"/>
    <col min="3854" max="3854" width="13.85546875" style="11" customWidth="1"/>
    <col min="3855" max="3855" width="21" style="11" customWidth="1"/>
    <col min="3856" max="3856" width="13" style="11" customWidth="1"/>
    <col min="3857" max="3857" width="12.42578125" style="11" customWidth="1"/>
    <col min="3858" max="3858" width="43.7109375" style="11" customWidth="1"/>
    <col min="3859" max="3859" width="14" style="11" customWidth="1"/>
    <col min="3860" max="3860" width="13.7109375" style="11" bestFit="1" customWidth="1"/>
    <col min="3861" max="3861" width="9.140625" style="11"/>
    <col min="3862" max="3862" width="11.7109375" style="11" bestFit="1" customWidth="1"/>
    <col min="3863" max="4096" width="9.140625" style="11"/>
    <col min="4097" max="4098" width="4.85546875" style="11" bestFit="1" customWidth="1"/>
    <col min="4099" max="4099" width="7.28515625" style="11" customWidth="1"/>
    <col min="4100" max="4100" width="8.7109375" style="11" customWidth="1"/>
    <col min="4101" max="4101" width="13.42578125" style="11" customWidth="1"/>
    <col min="4102" max="4102" width="14" style="11" customWidth="1"/>
    <col min="4103" max="4103" width="16.5703125" style="11" customWidth="1"/>
    <col min="4104" max="4105" width="17.5703125" style="11" customWidth="1"/>
    <col min="4106" max="4106" width="13.7109375" style="11" customWidth="1"/>
    <col min="4107" max="4107" width="14" style="11" customWidth="1"/>
    <col min="4108" max="4108" width="19.42578125" style="11" customWidth="1"/>
    <col min="4109" max="4109" width="13.5703125" style="11" customWidth="1"/>
    <col min="4110" max="4110" width="13.85546875" style="11" customWidth="1"/>
    <col min="4111" max="4111" width="21" style="11" customWidth="1"/>
    <col min="4112" max="4112" width="13" style="11" customWidth="1"/>
    <col min="4113" max="4113" width="12.42578125" style="11" customWidth="1"/>
    <col min="4114" max="4114" width="43.7109375" style="11" customWidth="1"/>
    <col min="4115" max="4115" width="14" style="11" customWidth="1"/>
    <col min="4116" max="4116" width="13.7109375" style="11" bestFit="1" customWidth="1"/>
    <col min="4117" max="4117" width="9.140625" style="11"/>
    <col min="4118" max="4118" width="11.7109375" style="11" bestFit="1" customWidth="1"/>
    <col min="4119" max="4352" width="9.140625" style="11"/>
    <col min="4353" max="4354" width="4.85546875" style="11" bestFit="1" customWidth="1"/>
    <col min="4355" max="4355" width="7.28515625" style="11" customWidth="1"/>
    <col min="4356" max="4356" width="8.7109375" style="11" customWidth="1"/>
    <col min="4357" max="4357" width="13.42578125" style="11" customWidth="1"/>
    <col min="4358" max="4358" width="14" style="11" customWidth="1"/>
    <col min="4359" max="4359" width="16.5703125" style="11" customWidth="1"/>
    <col min="4360" max="4361" width="17.5703125" style="11" customWidth="1"/>
    <col min="4362" max="4362" width="13.7109375" style="11" customWidth="1"/>
    <col min="4363" max="4363" width="14" style="11" customWidth="1"/>
    <col min="4364" max="4364" width="19.42578125" style="11" customWidth="1"/>
    <col min="4365" max="4365" width="13.5703125" style="11" customWidth="1"/>
    <col min="4366" max="4366" width="13.85546875" style="11" customWidth="1"/>
    <col min="4367" max="4367" width="21" style="11" customWidth="1"/>
    <col min="4368" max="4368" width="13" style="11" customWidth="1"/>
    <col min="4369" max="4369" width="12.42578125" style="11" customWidth="1"/>
    <col min="4370" max="4370" width="43.7109375" style="11" customWidth="1"/>
    <col min="4371" max="4371" width="14" style="11" customWidth="1"/>
    <col min="4372" max="4372" width="13.7109375" style="11" bestFit="1" customWidth="1"/>
    <col min="4373" max="4373" width="9.140625" style="11"/>
    <col min="4374" max="4374" width="11.7109375" style="11" bestFit="1" customWidth="1"/>
    <col min="4375" max="4608" width="9.140625" style="11"/>
    <col min="4609" max="4610" width="4.85546875" style="11" bestFit="1" customWidth="1"/>
    <col min="4611" max="4611" width="7.28515625" style="11" customWidth="1"/>
    <col min="4612" max="4612" width="8.7109375" style="11" customWidth="1"/>
    <col min="4613" max="4613" width="13.42578125" style="11" customWidth="1"/>
    <col min="4614" max="4614" width="14" style="11" customWidth="1"/>
    <col min="4615" max="4615" width="16.5703125" style="11" customWidth="1"/>
    <col min="4616" max="4617" width="17.5703125" style="11" customWidth="1"/>
    <col min="4618" max="4618" width="13.7109375" style="11" customWidth="1"/>
    <col min="4619" max="4619" width="14" style="11" customWidth="1"/>
    <col min="4620" max="4620" width="19.42578125" style="11" customWidth="1"/>
    <col min="4621" max="4621" width="13.5703125" style="11" customWidth="1"/>
    <col min="4622" max="4622" width="13.85546875" style="11" customWidth="1"/>
    <col min="4623" max="4623" width="21" style="11" customWidth="1"/>
    <col min="4624" max="4624" width="13" style="11" customWidth="1"/>
    <col min="4625" max="4625" width="12.42578125" style="11" customWidth="1"/>
    <col min="4626" max="4626" width="43.7109375" style="11" customWidth="1"/>
    <col min="4627" max="4627" width="14" style="11" customWidth="1"/>
    <col min="4628" max="4628" width="13.7109375" style="11" bestFit="1" customWidth="1"/>
    <col min="4629" max="4629" width="9.140625" style="11"/>
    <col min="4630" max="4630" width="11.7109375" style="11" bestFit="1" customWidth="1"/>
    <col min="4631" max="4864" width="9.140625" style="11"/>
    <col min="4865" max="4866" width="4.85546875" style="11" bestFit="1" customWidth="1"/>
    <col min="4867" max="4867" width="7.28515625" style="11" customWidth="1"/>
    <col min="4868" max="4868" width="8.7109375" style="11" customWidth="1"/>
    <col min="4869" max="4869" width="13.42578125" style="11" customWidth="1"/>
    <col min="4870" max="4870" width="14" style="11" customWidth="1"/>
    <col min="4871" max="4871" width="16.5703125" style="11" customWidth="1"/>
    <col min="4872" max="4873" width="17.5703125" style="11" customWidth="1"/>
    <col min="4874" max="4874" width="13.7109375" style="11" customWidth="1"/>
    <col min="4875" max="4875" width="14" style="11" customWidth="1"/>
    <col min="4876" max="4876" width="19.42578125" style="11" customWidth="1"/>
    <col min="4877" max="4877" width="13.5703125" style="11" customWidth="1"/>
    <col min="4878" max="4878" width="13.85546875" style="11" customWidth="1"/>
    <col min="4879" max="4879" width="21" style="11" customWidth="1"/>
    <col min="4880" max="4880" width="13" style="11" customWidth="1"/>
    <col min="4881" max="4881" width="12.42578125" style="11" customWidth="1"/>
    <col min="4882" max="4882" width="43.7109375" style="11" customWidth="1"/>
    <col min="4883" max="4883" width="14" style="11" customWidth="1"/>
    <col min="4884" max="4884" width="13.7109375" style="11" bestFit="1" customWidth="1"/>
    <col min="4885" max="4885" width="9.140625" style="11"/>
    <col min="4886" max="4886" width="11.7109375" style="11" bestFit="1" customWidth="1"/>
    <col min="4887" max="5120" width="9.140625" style="11"/>
    <col min="5121" max="5122" width="4.85546875" style="11" bestFit="1" customWidth="1"/>
    <col min="5123" max="5123" width="7.28515625" style="11" customWidth="1"/>
    <col min="5124" max="5124" width="8.7109375" style="11" customWidth="1"/>
    <col min="5125" max="5125" width="13.42578125" style="11" customWidth="1"/>
    <col min="5126" max="5126" width="14" style="11" customWidth="1"/>
    <col min="5127" max="5127" width="16.5703125" style="11" customWidth="1"/>
    <col min="5128" max="5129" width="17.5703125" style="11" customWidth="1"/>
    <col min="5130" max="5130" width="13.7109375" style="11" customWidth="1"/>
    <col min="5131" max="5131" width="14" style="11" customWidth="1"/>
    <col min="5132" max="5132" width="19.42578125" style="11" customWidth="1"/>
    <col min="5133" max="5133" width="13.5703125" style="11" customWidth="1"/>
    <col min="5134" max="5134" width="13.85546875" style="11" customWidth="1"/>
    <col min="5135" max="5135" width="21" style="11" customWidth="1"/>
    <col min="5136" max="5136" width="13" style="11" customWidth="1"/>
    <col min="5137" max="5137" width="12.42578125" style="11" customWidth="1"/>
    <col min="5138" max="5138" width="43.7109375" style="11" customWidth="1"/>
    <col min="5139" max="5139" width="14" style="11" customWidth="1"/>
    <col min="5140" max="5140" width="13.7109375" style="11" bestFit="1" customWidth="1"/>
    <col min="5141" max="5141" width="9.140625" style="11"/>
    <col min="5142" max="5142" width="11.7109375" style="11" bestFit="1" customWidth="1"/>
    <col min="5143" max="5376" width="9.140625" style="11"/>
    <col min="5377" max="5378" width="4.85546875" style="11" bestFit="1" customWidth="1"/>
    <col min="5379" max="5379" width="7.28515625" style="11" customWidth="1"/>
    <col min="5380" max="5380" width="8.7109375" style="11" customWidth="1"/>
    <col min="5381" max="5381" width="13.42578125" style="11" customWidth="1"/>
    <col min="5382" max="5382" width="14" style="11" customWidth="1"/>
    <col min="5383" max="5383" width="16.5703125" style="11" customWidth="1"/>
    <col min="5384" max="5385" width="17.5703125" style="11" customWidth="1"/>
    <col min="5386" max="5386" width="13.7109375" style="11" customWidth="1"/>
    <col min="5387" max="5387" width="14" style="11" customWidth="1"/>
    <col min="5388" max="5388" width="19.42578125" style="11" customWidth="1"/>
    <col min="5389" max="5389" width="13.5703125" style="11" customWidth="1"/>
    <col min="5390" max="5390" width="13.85546875" style="11" customWidth="1"/>
    <col min="5391" max="5391" width="21" style="11" customWidth="1"/>
    <col min="5392" max="5392" width="13" style="11" customWidth="1"/>
    <col min="5393" max="5393" width="12.42578125" style="11" customWidth="1"/>
    <col min="5394" max="5394" width="43.7109375" style="11" customWidth="1"/>
    <col min="5395" max="5395" width="14" style="11" customWidth="1"/>
    <col min="5396" max="5396" width="13.7109375" style="11" bestFit="1" customWidth="1"/>
    <col min="5397" max="5397" width="9.140625" style="11"/>
    <col min="5398" max="5398" width="11.7109375" style="11" bestFit="1" customWidth="1"/>
    <col min="5399" max="5632" width="9.140625" style="11"/>
    <col min="5633" max="5634" width="4.85546875" style="11" bestFit="1" customWidth="1"/>
    <col min="5635" max="5635" width="7.28515625" style="11" customWidth="1"/>
    <col min="5636" max="5636" width="8.7109375" style="11" customWidth="1"/>
    <col min="5637" max="5637" width="13.42578125" style="11" customWidth="1"/>
    <col min="5638" max="5638" width="14" style="11" customWidth="1"/>
    <col min="5639" max="5639" width="16.5703125" style="11" customWidth="1"/>
    <col min="5640" max="5641" width="17.5703125" style="11" customWidth="1"/>
    <col min="5642" max="5642" width="13.7109375" style="11" customWidth="1"/>
    <col min="5643" max="5643" width="14" style="11" customWidth="1"/>
    <col min="5644" max="5644" width="19.42578125" style="11" customWidth="1"/>
    <col min="5645" max="5645" width="13.5703125" style="11" customWidth="1"/>
    <col min="5646" max="5646" width="13.85546875" style="11" customWidth="1"/>
    <col min="5647" max="5647" width="21" style="11" customWidth="1"/>
    <col min="5648" max="5648" width="13" style="11" customWidth="1"/>
    <col min="5649" max="5649" width="12.42578125" style="11" customWidth="1"/>
    <col min="5650" max="5650" width="43.7109375" style="11" customWidth="1"/>
    <col min="5651" max="5651" width="14" style="11" customWidth="1"/>
    <col min="5652" max="5652" width="13.7109375" style="11" bestFit="1" customWidth="1"/>
    <col min="5653" max="5653" width="9.140625" style="11"/>
    <col min="5654" max="5654" width="11.7109375" style="11" bestFit="1" customWidth="1"/>
    <col min="5655" max="5888" width="9.140625" style="11"/>
    <col min="5889" max="5890" width="4.85546875" style="11" bestFit="1" customWidth="1"/>
    <col min="5891" max="5891" width="7.28515625" style="11" customWidth="1"/>
    <col min="5892" max="5892" width="8.7109375" style="11" customWidth="1"/>
    <col min="5893" max="5893" width="13.42578125" style="11" customWidth="1"/>
    <col min="5894" max="5894" width="14" style="11" customWidth="1"/>
    <col min="5895" max="5895" width="16.5703125" style="11" customWidth="1"/>
    <col min="5896" max="5897" width="17.5703125" style="11" customWidth="1"/>
    <col min="5898" max="5898" width="13.7109375" style="11" customWidth="1"/>
    <col min="5899" max="5899" width="14" style="11" customWidth="1"/>
    <col min="5900" max="5900" width="19.42578125" style="11" customWidth="1"/>
    <col min="5901" max="5901" width="13.5703125" style="11" customWidth="1"/>
    <col min="5902" max="5902" width="13.85546875" style="11" customWidth="1"/>
    <col min="5903" max="5903" width="21" style="11" customWidth="1"/>
    <col min="5904" max="5904" width="13" style="11" customWidth="1"/>
    <col min="5905" max="5905" width="12.42578125" style="11" customWidth="1"/>
    <col min="5906" max="5906" width="43.7109375" style="11" customWidth="1"/>
    <col min="5907" max="5907" width="14" style="11" customWidth="1"/>
    <col min="5908" max="5908" width="13.7109375" style="11" bestFit="1" customWidth="1"/>
    <col min="5909" max="5909" width="9.140625" style="11"/>
    <col min="5910" max="5910" width="11.7109375" style="11" bestFit="1" customWidth="1"/>
    <col min="5911" max="6144" width="9.140625" style="11"/>
    <col min="6145" max="6146" width="4.85546875" style="11" bestFit="1" customWidth="1"/>
    <col min="6147" max="6147" width="7.28515625" style="11" customWidth="1"/>
    <col min="6148" max="6148" width="8.7109375" style="11" customWidth="1"/>
    <col min="6149" max="6149" width="13.42578125" style="11" customWidth="1"/>
    <col min="6150" max="6150" width="14" style="11" customWidth="1"/>
    <col min="6151" max="6151" width="16.5703125" style="11" customWidth="1"/>
    <col min="6152" max="6153" width="17.5703125" style="11" customWidth="1"/>
    <col min="6154" max="6154" width="13.7109375" style="11" customWidth="1"/>
    <col min="6155" max="6155" width="14" style="11" customWidth="1"/>
    <col min="6156" max="6156" width="19.42578125" style="11" customWidth="1"/>
    <col min="6157" max="6157" width="13.5703125" style="11" customWidth="1"/>
    <col min="6158" max="6158" width="13.85546875" style="11" customWidth="1"/>
    <col min="6159" max="6159" width="21" style="11" customWidth="1"/>
    <col min="6160" max="6160" width="13" style="11" customWidth="1"/>
    <col min="6161" max="6161" width="12.42578125" style="11" customWidth="1"/>
    <col min="6162" max="6162" width="43.7109375" style="11" customWidth="1"/>
    <col min="6163" max="6163" width="14" style="11" customWidth="1"/>
    <col min="6164" max="6164" width="13.7109375" style="11" bestFit="1" customWidth="1"/>
    <col min="6165" max="6165" width="9.140625" style="11"/>
    <col min="6166" max="6166" width="11.7109375" style="11" bestFit="1" customWidth="1"/>
    <col min="6167" max="6400" width="9.140625" style="11"/>
    <col min="6401" max="6402" width="4.85546875" style="11" bestFit="1" customWidth="1"/>
    <col min="6403" max="6403" width="7.28515625" style="11" customWidth="1"/>
    <col min="6404" max="6404" width="8.7109375" style="11" customWidth="1"/>
    <col min="6405" max="6405" width="13.42578125" style="11" customWidth="1"/>
    <col min="6406" max="6406" width="14" style="11" customWidth="1"/>
    <col min="6407" max="6407" width="16.5703125" style="11" customWidth="1"/>
    <col min="6408" max="6409" width="17.5703125" style="11" customWidth="1"/>
    <col min="6410" max="6410" width="13.7109375" style="11" customWidth="1"/>
    <col min="6411" max="6411" width="14" style="11" customWidth="1"/>
    <col min="6412" max="6412" width="19.42578125" style="11" customWidth="1"/>
    <col min="6413" max="6413" width="13.5703125" style="11" customWidth="1"/>
    <col min="6414" max="6414" width="13.85546875" style="11" customWidth="1"/>
    <col min="6415" max="6415" width="21" style="11" customWidth="1"/>
    <col min="6416" max="6416" width="13" style="11" customWidth="1"/>
    <col min="6417" max="6417" width="12.42578125" style="11" customWidth="1"/>
    <col min="6418" max="6418" width="43.7109375" style="11" customWidth="1"/>
    <col min="6419" max="6419" width="14" style="11" customWidth="1"/>
    <col min="6420" max="6420" width="13.7109375" style="11" bestFit="1" customWidth="1"/>
    <col min="6421" max="6421" width="9.140625" style="11"/>
    <col min="6422" max="6422" width="11.7109375" style="11" bestFit="1" customWidth="1"/>
    <col min="6423" max="6656" width="9.140625" style="11"/>
    <col min="6657" max="6658" width="4.85546875" style="11" bestFit="1" customWidth="1"/>
    <col min="6659" max="6659" width="7.28515625" style="11" customWidth="1"/>
    <col min="6660" max="6660" width="8.7109375" style="11" customWidth="1"/>
    <col min="6661" max="6661" width="13.42578125" style="11" customWidth="1"/>
    <col min="6662" max="6662" width="14" style="11" customWidth="1"/>
    <col min="6663" max="6663" width="16.5703125" style="11" customWidth="1"/>
    <col min="6664" max="6665" width="17.5703125" style="11" customWidth="1"/>
    <col min="6666" max="6666" width="13.7109375" style="11" customWidth="1"/>
    <col min="6667" max="6667" width="14" style="11" customWidth="1"/>
    <col min="6668" max="6668" width="19.42578125" style="11" customWidth="1"/>
    <col min="6669" max="6669" width="13.5703125" style="11" customWidth="1"/>
    <col min="6670" max="6670" width="13.85546875" style="11" customWidth="1"/>
    <col min="6671" max="6671" width="21" style="11" customWidth="1"/>
    <col min="6672" max="6672" width="13" style="11" customWidth="1"/>
    <col min="6673" max="6673" width="12.42578125" style="11" customWidth="1"/>
    <col min="6674" max="6674" width="43.7109375" style="11" customWidth="1"/>
    <col min="6675" max="6675" width="14" style="11" customWidth="1"/>
    <col min="6676" max="6676" width="13.7109375" style="11" bestFit="1" customWidth="1"/>
    <col min="6677" max="6677" width="9.140625" style="11"/>
    <col min="6678" max="6678" width="11.7109375" style="11" bestFit="1" customWidth="1"/>
    <col min="6679" max="6912" width="9.140625" style="11"/>
    <col min="6913" max="6914" width="4.85546875" style="11" bestFit="1" customWidth="1"/>
    <col min="6915" max="6915" width="7.28515625" style="11" customWidth="1"/>
    <col min="6916" max="6916" width="8.7109375" style="11" customWidth="1"/>
    <col min="6917" max="6917" width="13.42578125" style="11" customWidth="1"/>
    <col min="6918" max="6918" width="14" style="11" customWidth="1"/>
    <col min="6919" max="6919" width="16.5703125" style="11" customWidth="1"/>
    <col min="6920" max="6921" width="17.5703125" style="11" customWidth="1"/>
    <col min="6922" max="6922" width="13.7109375" style="11" customWidth="1"/>
    <col min="6923" max="6923" width="14" style="11" customWidth="1"/>
    <col min="6924" max="6924" width="19.42578125" style="11" customWidth="1"/>
    <col min="6925" max="6925" width="13.5703125" style="11" customWidth="1"/>
    <col min="6926" max="6926" width="13.85546875" style="11" customWidth="1"/>
    <col min="6927" max="6927" width="21" style="11" customWidth="1"/>
    <col min="6928" max="6928" width="13" style="11" customWidth="1"/>
    <col min="6929" max="6929" width="12.42578125" style="11" customWidth="1"/>
    <col min="6930" max="6930" width="43.7109375" style="11" customWidth="1"/>
    <col min="6931" max="6931" width="14" style="11" customWidth="1"/>
    <col min="6932" max="6932" width="13.7109375" style="11" bestFit="1" customWidth="1"/>
    <col min="6933" max="6933" width="9.140625" style="11"/>
    <col min="6934" max="6934" width="11.7109375" style="11" bestFit="1" customWidth="1"/>
    <col min="6935" max="7168" width="9.140625" style="11"/>
    <col min="7169" max="7170" width="4.85546875" style="11" bestFit="1" customWidth="1"/>
    <col min="7171" max="7171" width="7.28515625" style="11" customWidth="1"/>
    <col min="7172" max="7172" width="8.7109375" style="11" customWidth="1"/>
    <col min="7173" max="7173" width="13.42578125" style="11" customWidth="1"/>
    <col min="7174" max="7174" width="14" style="11" customWidth="1"/>
    <col min="7175" max="7175" width="16.5703125" style="11" customWidth="1"/>
    <col min="7176" max="7177" width="17.5703125" style="11" customWidth="1"/>
    <col min="7178" max="7178" width="13.7109375" style="11" customWidth="1"/>
    <col min="7179" max="7179" width="14" style="11" customWidth="1"/>
    <col min="7180" max="7180" width="19.42578125" style="11" customWidth="1"/>
    <col min="7181" max="7181" width="13.5703125" style="11" customWidth="1"/>
    <col min="7182" max="7182" width="13.85546875" style="11" customWidth="1"/>
    <col min="7183" max="7183" width="21" style="11" customWidth="1"/>
    <col min="7184" max="7184" width="13" style="11" customWidth="1"/>
    <col min="7185" max="7185" width="12.42578125" style="11" customWidth="1"/>
    <col min="7186" max="7186" width="43.7109375" style="11" customWidth="1"/>
    <col min="7187" max="7187" width="14" style="11" customWidth="1"/>
    <col min="7188" max="7188" width="13.7109375" style="11" bestFit="1" customWidth="1"/>
    <col min="7189" max="7189" width="9.140625" style="11"/>
    <col min="7190" max="7190" width="11.7109375" style="11" bestFit="1" customWidth="1"/>
    <col min="7191" max="7424" width="9.140625" style="11"/>
    <col min="7425" max="7426" width="4.85546875" style="11" bestFit="1" customWidth="1"/>
    <col min="7427" max="7427" width="7.28515625" style="11" customWidth="1"/>
    <col min="7428" max="7428" width="8.7109375" style="11" customWidth="1"/>
    <col min="7429" max="7429" width="13.42578125" style="11" customWidth="1"/>
    <col min="7430" max="7430" width="14" style="11" customWidth="1"/>
    <col min="7431" max="7431" width="16.5703125" style="11" customWidth="1"/>
    <col min="7432" max="7433" width="17.5703125" style="11" customWidth="1"/>
    <col min="7434" max="7434" width="13.7109375" style="11" customWidth="1"/>
    <col min="7435" max="7435" width="14" style="11" customWidth="1"/>
    <col min="7436" max="7436" width="19.42578125" style="11" customWidth="1"/>
    <col min="7437" max="7437" width="13.5703125" style="11" customWidth="1"/>
    <col min="7438" max="7438" width="13.85546875" style="11" customWidth="1"/>
    <col min="7439" max="7439" width="21" style="11" customWidth="1"/>
    <col min="7440" max="7440" width="13" style="11" customWidth="1"/>
    <col min="7441" max="7441" width="12.42578125" style="11" customWidth="1"/>
    <col min="7442" max="7442" width="43.7109375" style="11" customWidth="1"/>
    <col min="7443" max="7443" width="14" style="11" customWidth="1"/>
    <col min="7444" max="7444" width="13.7109375" style="11" bestFit="1" customWidth="1"/>
    <col min="7445" max="7445" width="9.140625" style="11"/>
    <col min="7446" max="7446" width="11.7109375" style="11" bestFit="1" customWidth="1"/>
    <col min="7447" max="7680" width="9.140625" style="11"/>
    <col min="7681" max="7682" width="4.85546875" style="11" bestFit="1" customWidth="1"/>
    <col min="7683" max="7683" width="7.28515625" style="11" customWidth="1"/>
    <col min="7684" max="7684" width="8.7109375" style="11" customWidth="1"/>
    <col min="7685" max="7685" width="13.42578125" style="11" customWidth="1"/>
    <col min="7686" max="7686" width="14" style="11" customWidth="1"/>
    <col min="7687" max="7687" width="16.5703125" style="11" customWidth="1"/>
    <col min="7688" max="7689" width="17.5703125" style="11" customWidth="1"/>
    <col min="7690" max="7690" width="13.7109375" style="11" customWidth="1"/>
    <col min="7691" max="7691" width="14" style="11" customWidth="1"/>
    <col min="7692" max="7692" width="19.42578125" style="11" customWidth="1"/>
    <col min="7693" max="7693" width="13.5703125" style="11" customWidth="1"/>
    <col min="7694" max="7694" width="13.85546875" style="11" customWidth="1"/>
    <col min="7695" max="7695" width="21" style="11" customWidth="1"/>
    <col min="7696" max="7696" width="13" style="11" customWidth="1"/>
    <col min="7697" max="7697" width="12.42578125" style="11" customWidth="1"/>
    <col min="7698" max="7698" width="43.7109375" style="11" customWidth="1"/>
    <col min="7699" max="7699" width="14" style="11" customWidth="1"/>
    <col min="7700" max="7700" width="13.7109375" style="11" bestFit="1" customWidth="1"/>
    <col min="7701" max="7701" width="9.140625" style="11"/>
    <col min="7702" max="7702" width="11.7109375" style="11" bestFit="1" customWidth="1"/>
    <col min="7703" max="7936" width="9.140625" style="11"/>
    <col min="7937" max="7938" width="4.85546875" style="11" bestFit="1" customWidth="1"/>
    <col min="7939" max="7939" width="7.28515625" style="11" customWidth="1"/>
    <col min="7940" max="7940" width="8.7109375" style="11" customWidth="1"/>
    <col min="7941" max="7941" width="13.42578125" style="11" customWidth="1"/>
    <col min="7942" max="7942" width="14" style="11" customWidth="1"/>
    <col min="7943" max="7943" width="16.5703125" style="11" customWidth="1"/>
    <col min="7944" max="7945" width="17.5703125" style="11" customWidth="1"/>
    <col min="7946" max="7946" width="13.7109375" style="11" customWidth="1"/>
    <col min="7947" max="7947" width="14" style="11" customWidth="1"/>
    <col min="7948" max="7948" width="19.42578125" style="11" customWidth="1"/>
    <col min="7949" max="7949" width="13.5703125" style="11" customWidth="1"/>
    <col min="7950" max="7950" width="13.85546875" style="11" customWidth="1"/>
    <col min="7951" max="7951" width="21" style="11" customWidth="1"/>
    <col min="7952" max="7952" width="13" style="11" customWidth="1"/>
    <col min="7953" max="7953" width="12.42578125" style="11" customWidth="1"/>
    <col min="7954" max="7954" width="43.7109375" style="11" customWidth="1"/>
    <col min="7955" max="7955" width="14" style="11" customWidth="1"/>
    <col min="7956" max="7956" width="13.7109375" style="11" bestFit="1" customWidth="1"/>
    <col min="7957" max="7957" width="9.140625" style="11"/>
    <col min="7958" max="7958" width="11.7109375" style="11" bestFit="1" customWidth="1"/>
    <col min="7959" max="8192" width="9.140625" style="11"/>
    <col min="8193" max="8194" width="4.85546875" style="11" bestFit="1" customWidth="1"/>
    <col min="8195" max="8195" width="7.28515625" style="11" customWidth="1"/>
    <col min="8196" max="8196" width="8.7109375" style="11" customWidth="1"/>
    <col min="8197" max="8197" width="13.42578125" style="11" customWidth="1"/>
    <col min="8198" max="8198" width="14" style="11" customWidth="1"/>
    <col min="8199" max="8199" width="16.5703125" style="11" customWidth="1"/>
    <col min="8200" max="8201" width="17.5703125" style="11" customWidth="1"/>
    <col min="8202" max="8202" width="13.7109375" style="11" customWidth="1"/>
    <col min="8203" max="8203" width="14" style="11" customWidth="1"/>
    <col min="8204" max="8204" width="19.42578125" style="11" customWidth="1"/>
    <col min="8205" max="8205" width="13.5703125" style="11" customWidth="1"/>
    <col min="8206" max="8206" width="13.85546875" style="11" customWidth="1"/>
    <col min="8207" max="8207" width="21" style="11" customWidth="1"/>
    <col min="8208" max="8208" width="13" style="11" customWidth="1"/>
    <col min="8209" max="8209" width="12.42578125" style="11" customWidth="1"/>
    <col min="8210" max="8210" width="43.7109375" style="11" customWidth="1"/>
    <col min="8211" max="8211" width="14" style="11" customWidth="1"/>
    <col min="8212" max="8212" width="13.7109375" style="11" bestFit="1" customWidth="1"/>
    <col min="8213" max="8213" width="9.140625" style="11"/>
    <col min="8214" max="8214" width="11.7109375" style="11" bestFit="1" customWidth="1"/>
    <col min="8215" max="8448" width="9.140625" style="11"/>
    <col min="8449" max="8450" width="4.85546875" style="11" bestFit="1" customWidth="1"/>
    <col min="8451" max="8451" width="7.28515625" style="11" customWidth="1"/>
    <col min="8452" max="8452" width="8.7109375" style="11" customWidth="1"/>
    <col min="8453" max="8453" width="13.42578125" style="11" customWidth="1"/>
    <col min="8454" max="8454" width="14" style="11" customWidth="1"/>
    <col min="8455" max="8455" width="16.5703125" style="11" customWidth="1"/>
    <col min="8456" max="8457" width="17.5703125" style="11" customWidth="1"/>
    <col min="8458" max="8458" width="13.7109375" style="11" customWidth="1"/>
    <col min="8459" max="8459" width="14" style="11" customWidth="1"/>
    <col min="8460" max="8460" width="19.42578125" style="11" customWidth="1"/>
    <col min="8461" max="8461" width="13.5703125" style="11" customWidth="1"/>
    <col min="8462" max="8462" width="13.85546875" style="11" customWidth="1"/>
    <col min="8463" max="8463" width="21" style="11" customWidth="1"/>
    <col min="8464" max="8464" width="13" style="11" customWidth="1"/>
    <col min="8465" max="8465" width="12.42578125" style="11" customWidth="1"/>
    <col min="8466" max="8466" width="43.7109375" style="11" customWidth="1"/>
    <col min="8467" max="8467" width="14" style="11" customWidth="1"/>
    <col min="8468" max="8468" width="13.7109375" style="11" bestFit="1" customWidth="1"/>
    <col min="8469" max="8469" width="9.140625" style="11"/>
    <col min="8470" max="8470" width="11.7109375" style="11" bestFit="1" customWidth="1"/>
    <col min="8471" max="8704" width="9.140625" style="11"/>
    <col min="8705" max="8706" width="4.85546875" style="11" bestFit="1" customWidth="1"/>
    <col min="8707" max="8707" width="7.28515625" style="11" customWidth="1"/>
    <col min="8708" max="8708" width="8.7109375" style="11" customWidth="1"/>
    <col min="8709" max="8709" width="13.42578125" style="11" customWidth="1"/>
    <col min="8710" max="8710" width="14" style="11" customWidth="1"/>
    <col min="8711" max="8711" width="16.5703125" style="11" customWidth="1"/>
    <col min="8712" max="8713" width="17.5703125" style="11" customWidth="1"/>
    <col min="8714" max="8714" width="13.7109375" style="11" customWidth="1"/>
    <col min="8715" max="8715" width="14" style="11" customWidth="1"/>
    <col min="8716" max="8716" width="19.42578125" style="11" customWidth="1"/>
    <col min="8717" max="8717" width="13.5703125" style="11" customWidth="1"/>
    <col min="8718" max="8718" width="13.85546875" style="11" customWidth="1"/>
    <col min="8719" max="8719" width="21" style="11" customWidth="1"/>
    <col min="8720" max="8720" width="13" style="11" customWidth="1"/>
    <col min="8721" max="8721" width="12.42578125" style="11" customWidth="1"/>
    <col min="8722" max="8722" width="43.7109375" style="11" customWidth="1"/>
    <col min="8723" max="8723" width="14" style="11" customWidth="1"/>
    <col min="8724" max="8724" width="13.7109375" style="11" bestFit="1" customWidth="1"/>
    <col min="8725" max="8725" width="9.140625" style="11"/>
    <col min="8726" max="8726" width="11.7109375" style="11" bestFit="1" customWidth="1"/>
    <col min="8727" max="8960" width="9.140625" style="11"/>
    <col min="8961" max="8962" width="4.85546875" style="11" bestFit="1" customWidth="1"/>
    <col min="8963" max="8963" width="7.28515625" style="11" customWidth="1"/>
    <col min="8964" max="8964" width="8.7109375" style="11" customWidth="1"/>
    <col min="8965" max="8965" width="13.42578125" style="11" customWidth="1"/>
    <col min="8966" max="8966" width="14" style="11" customWidth="1"/>
    <col min="8967" max="8967" width="16.5703125" style="11" customWidth="1"/>
    <col min="8968" max="8969" width="17.5703125" style="11" customWidth="1"/>
    <col min="8970" max="8970" width="13.7109375" style="11" customWidth="1"/>
    <col min="8971" max="8971" width="14" style="11" customWidth="1"/>
    <col min="8972" max="8972" width="19.42578125" style="11" customWidth="1"/>
    <col min="8973" max="8973" width="13.5703125" style="11" customWidth="1"/>
    <col min="8974" max="8974" width="13.85546875" style="11" customWidth="1"/>
    <col min="8975" max="8975" width="21" style="11" customWidth="1"/>
    <col min="8976" max="8976" width="13" style="11" customWidth="1"/>
    <col min="8977" max="8977" width="12.42578125" style="11" customWidth="1"/>
    <col min="8978" max="8978" width="43.7109375" style="11" customWidth="1"/>
    <col min="8979" max="8979" width="14" style="11" customWidth="1"/>
    <col min="8980" max="8980" width="13.7109375" style="11" bestFit="1" customWidth="1"/>
    <col min="8981" max="8981" width="9.140625" style="11"/>
    <col min="8982" max="8982" width="11.7109375" style="11" bestFit="1" customWidth="1"/>
    <col min="8983" max="9216" width="9.140625" style="11"/>
    <col min="9217" max="9218" width="4.85546875" style="11" bestFit="1" customWidth="1"/>
    <col min="9219" max="9219" width="7.28515625" style="11" customWidth="1"/>
    <col min="9220" max="9220" width="8.7109375" style="11" customWidth="1"/>
    <col min="9221" max="9221" width="13.42578125" style="11" customWidth="1"/>
    <col min="9222" max="9222" width="14" style="11" customWidth="1"/>
    <col min="9223" max="9223" width="16.5703125" style="11" customWidth="1"/>
    <col min="9224" max="9225" width="17.5703125" style="11" customWidth="1"/>
    <col min="9226" max="9226" width="13.7109375" style="11" customWidth="1"/>
    <col min="9227" max="9227" width="14" style="11" customWidth="1"/>
    <col min="9228" max="9228" width="19.42578125" style="11" customWidth="1"/>
    <col min="9229" max="9229" width="13.5703125" style="11" customWidth="1"/>
    <col min="9230" max="9230" width="13.85546875" style="11" customWidth="1"/>
    <col min="9231" max="9231" width="21" style="11" customWidth="1"/>
    <col min="9232" max="9232" width="13" style="11" customWidth="1"/>
    <col min="9233" max="9233" width="12.42578125" style="11" customWidth="1"/>
    <col min="9234" max="9234" width="43.7109375" style="11" customWidth="1"/>
    <col min="9235" max="9235" width="14" style="11" customWidth="1"/>
    <col min="9236" max="9236" width="13.7109375" style="11" bestFit="1" customWidth="1"/>
    <col min="9237" max="9237" width="9.140625" style="11"/>
    <col min="9238" max="9238" width="11.7109375" style="11" bestFit="1" customWidth="1"/>
    <col min="9239" max="9472" width="9.140625" style="11"/>
    <col min="9473" max="9474" width="4.85546875" style="11" bestFit="1" customWidth="1"/>
    <col min="9475" max="9475" width="7.28515625" style="11" customWidth="1"/>
    <col min="9476" max="9476" width="8.7109375" style="11" customWidth="1"/>
    <col min="9477" max="9477" width="13.42578125" style="11" customWidth="1"/>
    <col min="9478" max="9478" width="14" style="11" customWidth="1"/>
    <col min="9479" max="9479" width="16.5703125" style="11" customWidth="1"/>
    <col min="9480" max="9481" width="17.5703125" style="11" customWidth="1"/>
    <col min="9482" max="9482" width="13.7109375" style="11" customWidth="1"/>
    <col min="9483" max="9483" width="14" style="11" customWidth="1"/>
    <col min="9484" max="9484" width="19.42578125" style="11" customWidth="1"/>
    <col min="9485" max="9485" width="13.5703125" style="11" customWidth="1"/>
    <col min="9486" max="9486" width="13.85546875" style="11" customWidth="1"/>
    <col min="9487" max="9487" width="21" style="11" customWidth="1"/>
    <col min="9488" max="9488" width="13" style="11" customWidth="1"/>
    <col min="9489" max="9489" width="12.42578125" style="11" customWidth="1"/>
    <col min="9490" max="9490" width="43.7109375" style="11" customWidth="1"/>
    <col min="9491" max="9491" width="14" style="11" customWidth="1"/>
    <col min="9492" max="9492" width="13.7109375" style="11" bestFit="1" customWidth="1"/>
    <col min="9493" max="9493" width="9.140625" style="11"/>
    <col min="9494" max="9494" width="11.7109375" style="11" bestFit="1" customWidth="1"/>
    <col min="9495" max="9728" width="9.140625" style="11"/>
    <col min="9729" max="9730" width="4.85546875" style="11" bestFit="1" customWidth="1"/>
    <col min="9731" max="9731" width="7.28515625" style="11" customWidth="1"/>
    <col min="9732" max="9732" width="8.7109375" style="11" customWidth="1"/>
    <col min="9733" max="9733" width="13.42578125" style="11" customWidth="1"/>
    <col min="9734" max="9734" width="14" style="11" customWidth="1"/>
    <col min="9735" max="9735" width="16.5703125" style="11" customWidth="1"/>
    <col min="9736" max="9737" width="17.5703125" style="11" customWidth="1"/>
    <col min="9738" max="9738" width="13.7109375" style="11" customWidth="1"/>
    <col min="9739" max="9739" width="14" style="11" customWidth="1"/>
    <col min="9740" max="9740" width="19.42578125" style="11" customWidth="1"/>
    <col min="9741" max="9741" width="13.5703125" style="11" customWidth="1"/>
    <col min="9742" max="9742" width="13.85546875" style="11" customWidth="1"/>
    <col min="9743" max="9743" width="21" style="11" customWidth="1"/>
    <col min="9744" max="9744" width="13" style="11" customWidth="1"/>
    <col min="9745" max="9745" width="12.42578125" style="11" customWidth="1"/>
    <col min="9746" max="9746" width="43.7109375" style="11" customWidth="1"/>
    <col min="9747" max="9747" width="14" style="11" customWidth="1"/>
    <col min="9748" max="9748" width="13.7109375" style="11" bestFit="1" customWidth="1"/>
    <col min="9749" max="9749" width="9.140625" style="11"/>
    <col min="9750" max="9750" width="11.7109375" style="11" bestFit="1" customWidth="1"/>
    <col min="9751" max="9984" width="9.140625" style="11"/>
    <col min="9985" max="9986" width="4.85546875" style="11" bestFit="1" customWidth="1"/>
    <col min="9987" max="9987" width="7.28515625" style="11" customWidth="1"/>
    <col min="9988" max="9988" width="8.7109375" style="11" customWidth="1"/>
    <col min="9989" max="9989" width="13.42578125" style="11" customWidth="1"/>
    <col min="9990" max="9990" width="14" style="11" customWidth="1"/>
    <col min="9991" max="9991" width="16.5703125" style="11" customWidth="1"/>
    <col min="9992" max="9993" width="17.5703125" style="11" customWidth="1"/>
    <col min="9994" max="9994" width="13.7109375" style="11" customWidth="1"/>
    <col min="9995" max="9995" width="14" style="11" customWidth="1"/>
    <col min="9996" max="9996" width="19.42578125" style="11" customWidth="1"/>
    <col min="9997" max="9997" width="13.5703125" style="11" customWidth="1"/>
    <col min="9998" max="9998" width="13.85546875" style="11" customWidth="1"/>
    <col min="9999" max="9999" width="21" style="11" customWidth="1"/>
    <col min="10000" max="10000" width="13" style="11" customWidth="1"/>
    <col min="10001" max="10001" width="12.42578125" style="11" customWidth="1"/>
    <col min="10002" max="10002" width="43.7109375" style="11" customWidth="1"/>
    <col min="10003" max="10003" width="14" style="11" customWidth="1"/>
    <col min="10004" max="10004" width="13.7109375" style="11" bestFit="1" customWidth="1"/>
    <col min="10005" max="10005" width="9.140625" style="11"/>
    <col min="10006" max="10006" width="11.7109375" style="11" bestFit="1" customWidth="1"/>
    <col min="10007" max="10240" width="9.140625" style="11"/>
    <col min="10241" max="10242" width="4.85546875" style="11" bestFit="1" customWidth="1"/>
    <col min="10243" max="10243" width="7.28515625" style="11" customWidth="1"/>
    <col min="10244" max="10244" width="8.7109375" style="11" customWidth="1"/>
    <col min="10245" max="10245" width="13.42578125" style="11" customWidth="1"/>
    <col min="10246" max="10246" width="14" style="11" customWidth="1"/>
    <col min="10247" max="10247" width="16.5703125" style="11" customWidth="1"/>
    <col min="10248" max="10249" width="17.5703125" style="11" customWidth="1"/>
    <col min="10250" max="10250" width="13.7109375" style="11" customWidth="1"/>
    <col min="10251" max="10251" width="14" style="11" customWidth="1"/>
    <col min="10252" max="10252" width="19.42578125" style="11" customWidth="1"/>
    <col min="10253" max="10253" width="13.5703125" style="11" customWidth="1"/>
    <col min="10254" max="10254" width="13.85546875" style="11" customWidth="1"/>
    <col min="10255" max="10255" width="21" style="11" customWidth="1"/>
    <col min="10256" max="10256" width="13" style="11" customWidth="1"/>
    <col min="10257" max="10257" width="12.42578125" style="11" customWidth="1"/>
    <col min="10258" max="10258" width="43.7109375" style="11" customWidth="1"/>
    <col min="10259" max="10259" width="14" style="11" customWidth="1"/>
    <col min="10260" max="10260" width="13.7109375" style="11" bestFit="1" customWidth="1"/>
    <col min="10261" max="10261" width="9.140625" style="11"/>
    <col min="10262" max="10262" width="11.7109375" style="11" bestFit="1" customWidth="1"/>
    <col min="10263" max="10496" width="9.140625" style="11"/>
    <col min="10497" max="10498" width="4.85546875" style="11" bestFit="1" customWidth="1"/>
    <col min="10499" max="10499" width="7.28515625" style="11" customWidth="1"/>
    <col min="10500" max="10500" width="8.7109375" style="11" customWidth="1"/>
    <col min="10501" max="10501" width="13.42578125" style="11" customWidth="1"/>
    <col min="10502" max="10502" width="14" style="11" customWidth="1"/>
    <col min="10503" max="10503" width="16.5703125" style="11" customWidth="1"/>
    <col min="10504" max="10505" width="17.5703125" style="11" customWidth="1"/>
    <col min="10506" max="10506" width="13.7109375" style="11" customWidth="1"/>
    <col min="10507" max="10507" width="14" style="11" customWidth="1"/>
    <col min="10508" max="10508" width="19.42578125" style="11" customWidth="1"/>
    <col min="10509" max="10509" width="13.5703125" style="11" customWidth="1"/>
    <col min="10510" max="10510" width="13.85546875" style="11" customWidth="1"/>
    <col min="10511" max="10511" width="21" style="11" customWidth="1"/>
    <col min="10512" max="10512" width="13" style="11" customWidth="1"/>
    <col min="10513" max="10513" width="12.42578125" style="11" customWidth="1"/>
    <col min="10514" max="10514" width="43.7109375" style="11" customWidth="1"/>
    <col min="10515" max="10515" width="14" style="11" customWidth="1"/>
    <col min="10516" max="10516" width="13.7109375" style="11" bestFit="1" customWidth="1"/>
    <col min="10517" max="10517" width="9.140625" style="11"/>
    <col min="10518" max="10518" width="11.7109375" style="11" bestFit="1" customWidth="1"/>
    <col min="10519" max="10752" width="9.140625" style="11"/>
    <col min="10753" max="10754" width="4.85546875" style="11" bestFit="1" customWidth="1"/>
    <col min="10755" max="10755" width="7.28515625" style="11" customWidth="1"/>
    <col min="10756" max="10756" width="8.7109375" style="11" customWidth="1"/>
    <col min="10757" max="10757" width="13.42578125" style="11" customWidth="1"/>
    <col min="10758" max="10758" width="14" style="11" customWidth="1"/>
    <col min="10759" max="10759" width="16.5703125" style="11" customWidth="1"/>
    <col min="10760" max="10761" width="17.5703125" style="11" customWidth="1"/>
    <col min="10762" max="10762" width="13.7109375" style="11" customWidth="1"/>
    <col min="10763" max="10763" width="14" style="11" customWidth="1"/>
    <col min="10764" max="10764" width="19.42578125" style="11" customWidth="1"/>
    <col min="10765" max="10765" width="13.5703125" style="11" customWidth="1"/>
    <col min="10766" max="10766" width="13.85546875" style="11" customWidth="1"/>
    <col min="10767" max="10767" width="21" style="11" customWidth="1"/>
    <col min="10768" max="10768" width="13" style="11" customWidth="1"/>
    <col min="10769" max="10769" width="12.42578125" style="11" customWidth="1"/>
    <col min="10770" max="10770" width="43.7109375" style="11" customWidth="1"/>
    <col min="10771" max="10771" width="14" style="11" customWidth="1"/>
    <col min="10772" max="10772" width="13.7109375" style="11" bestFit="1" customWidth="1"/>
    <col min="10773" max="10773" width="9.140625" style="11"/>
    <col min="10774" max="10774" width="11.7109375" style="11" bestFit="1" customWidth="1"/>
    <col min="10775" max="11008" width="9.140625" style="11"/>
    <col min="11009" max="11010" width="4.85546875" style="11" bestFit="1" customWidth="1"/>
    <col min="11011" max="11011" width="7.28515625" style="11" customWidth="1"/>
    <col min="11012" max="11012" width="8.7109375" style="11" customWidth="1"/>
    <col min="11013" max="11013" width="13.42578125" style="11" customWidth="1"/>
    <col min="11014" max="11014" width="14" style="11" customWidth="1"/>
    <col min="11015" max="11015" width="16.5703125" style="11" customWidth="1"/>
    <col min="11016" max="11017" width="17.5703125" style="11" customWidth="1"/>
    <col min="11018" max="11018" width="13.7109375" style="11" customWidth="1"/>
    <col min="11019" max="11019" width="14" style="11" customWidth="1"/>
    <col min="11020" max="11020" width="19.42578125" style="11" customWidth="1"/>
    <col min="11021" max="11021" width="13.5703125" style="11" customWidth="1"/>
    <col min="11022" max="11022" width="13.85546875" style="11" customWidth="1"/>
    <col min="11023" max="11023" width="21" style="11" customWidth="1"/>
    <col min="11024" max="11024" width="13" style="11" customWidth="1"/>
    <col min="11025" max="11025" width="12.42578125" style="11" customWidth="1"/>
    <col min="11026" max="11026" width="43.7109375" style="11" customWidth="1"/>
    <col min="11027" max="11027" width="14" style="11" customWidth="1"/>
    <col min="11028" max="11028" width="13.7109375" style="11" bestFit="1" customWidth="1"/>
    <col min="11029" max="11029" width="9.140625" style="11"/>
    <col min="11030" max="11030" width="11.7109375" style="11" bestFit="1" customWidth="1"/>
    <col min="11031" max="11264" width="9.140625" style="11"/>
    <col min="11265" max="11266" width="4.85546875" style="11" bestFit="1" customWidth="1"/>
    <col min="11267" max="11267" width="7.28515625" style="11" customWidth="1"/>
    <col min="11268" max="11268" width="8.7109375" style="11" customWidth="1"/>
    <col min="11269" max="11269" width="13.42578125" style="11" customWidth="1"/>
    <col min="11270" max="11270" width="14" style="11" customWidth="1"/>
    <col min="11271" max="11271" width="16.5703125" style="11" customWidth="1"/>
    <col min="11272" max="11273" width="17.5703125" style="11" customWidth="1"/>
    <col min="11274" max="11274" width="13.7109375" style="11" customWidth="1"/>
    <col min="11275" max="11275" width="14" style="11" customWidth="1"/>
    <col min="11276" max="11276" width="19.42578125" style="11" customWidth="1"/>
    <col min="11277" max="11277" width="13.5703125" style="11" customWidth="1"/>
    <col min="11278" max="11278" width="13.85546875" style="11" customWidth="1"/>
    <col min="11279" max="11279" width="21" style="11" customWidth="1"/>
    <col min="11280" max="11280" width="13" style="11" customWidth="1"/>
    <col min="11281" max="11281" width="12.42578125" style="11" customWidth="1"/>
    <col min="11282" max="11282" width="43.7109375" style="11" customWidth="1"/>
    <col min="11283" max="11283" width="14" style="11" customWidth="1"/>
    <col min="11284" max="11284" width="13.7109375" style="11" bestFit="1" customWidth="1"/>
    <col min="11285" max="11285" width="9.140625" style="11"/>
    <col min="11286" max="11286" width="11.7109375" style="11" bestFit="1" customWidth="1"/>
    <col min="11287" max="11520" width="9.140625" style="11"/>
    <col min="11521" max="11522" width="4.85546875" style="11" bestFit="1" customWidth="1"/>
    <col min="11523" max="11523" width="7.28515625" style="11" customWidth="1"/>
    <col min="11524" max="11524" width="8.7109375" style="11" customWidth="1"/>
    <col min="11525" max="11525" width="13.42578125" style="11" customWidth="1"/>
    <col min="11526" max="11526" width="14" style="11" customWidth="1"/>
    <col min="11527" max="11527" width="16.5703125" style="11" customWidth="1"/>
    <col min="11528" max="11529" width="17.5703125" style="11" customWidth="1"/>
    <col min="11530" max="11530" width="13.7109375" style="11" customWidth="1"/>
    <col min="11531" max="11531" width="14" style="11" customWidth="1"/>
    <col min="11532" max="11532" width="19.42578125" style="11" customWidth="1"/>
    <col min="11533" max="11533" width="13.5703125" style="11" customWidth="1"/>
    <col min="11534" max="11534" width="13.85546875" style="11" customWidth="1"/>
    <col min="11535" max="11535" width="21" style="11" customWidth="1"/>
    <col min="11536" max="11536" width="13" style="11" customWidth="1"/>
    <col min="11537" max="11537" width="12.42578125" style="11" customWidth="1"/>
    <col min="11538" max="11538" width="43.7109375" style="11" customWidth="1"/>
    <col min="11539" max="11539" width="14" style="11" customWidth="1"/>
    <col min="11540" max="11540" width="13.7109375" style="11" bestFit="1" customWidth="1"/>
    <col min="11541" max="11541" width="9.140625" style="11"/>
    <col min="11542" max="11542" width="11.7109375" style="11" bestFit="1" customWidth="1"/>
    <col min="11543" max="11776" width="9.140625" style="11"/>
    <col min="11777" max="11778" width="4.85546875" style="11" bestFit="1" customWidth="1"/>
    <col min="11779" max="11779" width="7.28515625" style="11" customWidth="1"/>
    <col min="11780" max="11780" width="8.7109375" style="11" customWidth="1"/>
    <col min="11781" max="11781" width="13.42578125" style="11" customWidth="1"/>
    <col min="11782" max="11782" width="14" style="11" customWidth="1"/>
    <col min="11783" max="11783" width="16.5703125" style="11" customWidth="1"/>
    <col min="11784" max="11785" width="17.5703125" style="11" customWidth="1"/>
    <col min="11786" max="11786" width="13.7109375" style="11" customWidth="1"/>
    <col min="11787" max="11787" width="14" style="11" customWidth="1"/>
    <col min="11788" max="11788" width="19.42578125" style="11" customWidth="1"/>
    <col min="11789" max="11789" width="13.5703125" style="11" customWidth="1"/>
    <col min="11790" max="11790" width="13.85546875" style="11" customWidth="1"/>
    <col min="11791" max="11791" width="21" style="11" customWidth="1"/>
    <col min="11792" max="11792" width="13" style="11" customWidth="1"/>
    <col min="11793" max="11793" width="12.42578125" style="11" customWidth="1"/>
    <col min="11794" max="11794" width="43.7109375" style="11" customWidth="1"/>
    <col min="11795" max="11795" width="14" style="11" customWidth="1"/>
    <col min="11796" max="11796" width="13.7109375" style="11" bestFit="1" customWidth="1"/>
    <col min="11797" max="11797" width="9.140625" style="11"/>
    <col min="11798" max="11798" width="11.7109375" style="11" bestFit="1" customWidth="1"/>
    <col min="11799" max="12032" width="9.140625" style="11"/>
    <col min="12033" max="12034" width="4.85546875" style="11" bestFit="1" customWidth="1"/>
    <col min="12035" max="12035" width="7.28515625" style="11" customWidth="1"/>
    <col min="12036" max="12036" width="8.7109375" style="11" customWidth="1"/>
    <col min="12037" max="12037" width="13.42578125" style="11" customWidth="1"/>
    <col min="12038" max="12038" width="14" style="11" customWidth="1"/>
    <col min="12039" max="12039" width="16.5703125" style="11" customWidth="1"/>
    <col min="12040" max="12041" width="17.5703125" style="11" customWidth="1"/>
    <col min="12042" max="12042" width="13.7109375" style="11" customWidth="1"/>
    <col min="12043" max="12043" width="14" style="11" customWidth="1"/>
    <col min="12044" max="12044" width="19.42578125" style="11" customWidth="1"/>
    <col min="12045" max="12045" width="13.5703125" style="11" customWidth="1"/>
    <col min="12046" max="12046" width="13.85546875" style="11" customWidth="1"/>
    <col min="12047" max="12047" width="21" style="11" customWidth="1"/>
    <col min="12048" max="12048" width="13" style="11" customWidth="1"/>
    <col min="12049" max="12049" width="12.42578125" style="11" customWidth="1"/>
    <col min="12050" max="12050" width="43.7109375" style="11" customWidth="1"/>
    <col min="12051" max="12051" width="14" style="11" customWidth="1"/>
    <col min="12052" max="12052" width="13.7109375" style="11" bestFit="1" customWidth="1"/>
    <col min="12053" max="12053" width="9.140625" style="11"/>
    <col min="12054" max="12054" width="11.7109375" style="11" bestFit="1" customWidth="1"/>
    <col min="12055" max="12288" width="9.140625" style="11"/>
    <col min="12289" max="12290" width="4.85546875" style="11" bestFit="1" customWidth="1"/>
    <col min="12291" max="12291" width="7.28515625" style="11" customWidth="1"/>
    <col min="12292" max="12292" width="8.7109375" style="11" customWidth="1"/>
    <col min="12293" max="12293" width="13.42578125" style="11" customWidth="1"/>
    <col min="12294" max="12294" width="14" style="11" customWidth="1"/>
    <col min="12295" max="12295" width="16.5703125" style="11" customWidth="1"/>
    <col min="12296" max="12297" width="17.5703125" style="11" customWidth="1"/>
    <col min="12298" max="12298" width="13.7109375" style="11" customWidth="1"/>
    <col min="12299" max="12299" width="14" style="11" customWidth="1"/>
    <col min="12300" max="12300" width="19.42578125" style="11" customWidth="1"/>
    <col min="12301" max="12301" width="13.5703125" style="11" customWidth="1"/>
    <col min="12302" max="12302" width="13.85546875" style="11" customWidth="1"/>
    <col min="12303" max="12303" width="21" style="11" customWidth="1"/>
    <col min="12304" max="12304" width="13" style="11" customWidth="1"/>
    <col min="12305" max="12305" width="12.42578125" style="11" customWidth="1"/>
    <col min="12306" max="12306" width="43.7109375" style="11" customWidth="1"/>
    <col min="12307" max="12307" width="14" style="11" customWidth="1"/>
    <col min="12308" max="12308" width="13.7109375" style="11" bestFit="1" customWidth="1"/>
    <col min="12309" max="12309" width="9.140625" style="11"/>
    <col min="12310" max="12310" width="11.7109375" style="11" bestFit="1" customWidth="1"/>
    <col min="12311" max="12544" width="9.140625" style="11"/>
    <col min="12545" max="12546" width="4.85546875" style="11" bestFit="1" customWidth="1"/>
    <col min="12547" max="12547" width="7.28515625" style="11" customWidth="1"/>
    <col min="12548" max="12548" width="8.7109375" style="11" customWidth="1"/>
    <col min="12549" max="12549" width="13.42578125" style="11" customWidth="1"/>
    <col min="12550" max="12550" width="14" style="11" customWidth="1"/>
    <col min="12551" max="12551" width="16.5703125" style="11" customWidth="1"/>
    <col min="12552" max="12553" width="17.5703125" style="11" customWidth="1"/>
    <col min="12554" max="12554" width="13.7109375" style="11" customWidth="1"/>
    <col min="12555" max="12555" width="14" style="11" customWidth="1"/>
    <col min="12556" max="12556" width="19.42578125" style="11" customWidth="1"/>
    <col min="12557" max="12557" width="13.5703125" style="11" customWidth="1"/>
    <col min="12558" max="12558" width="13.85546875" style="11" customWidth="1"/>
    <col min="12559" max="12559" width="21" style="11" customWidth="1"/>
    <col min="12560" max="12560" width="13" style="11" customWidth="1"/>
    <col min="12561" max="12561" width="12.42578125" style="11" customWidth="1"/>
    <col min="12562" max="12562" width="43.7109375" style="11" customWidth="1"/>
    <col min="12563" max="12563" width="14" style="11" customWidth="1"/>
    <col min="12564" max="12564" width="13.7109375" style="11" bestFit="1" customWidth="1"/>
    <col min="12565" max="12565" width="9.140625" style="11"/>
    <col min="12566" max="12566" width="11.7109375" style="11" bestFit="1" customWidth="1"/>
    <col min="12567" max="12800" width="9.140625" style="11"/>
    <col min="12801" max="12802" width="4.85546875" style="11" bestFit="1" customWidth="1"/>
    <col min="12803" max="12803" width="7.28515625" style="11" customWidth="1"/>
    <col min="12804" max="12804" width="8.7109375" style="11" customWidth="1"/>
    <col min="12805" max="12805" width="13.42578125" style="11" customWidth="1"/>
    <col min="12806" max="12806" width="14" style="11" customWidth="1"/>
    <col min="12807" max="12807" width="16.5703125" style="11" customWidth="1"/>
    <col min="12808" max="12809" width="17.5703125" style="11" customWidth="1"/>
    <col min="12810" max="12810" width="13.7109375" style="11" customWidth="1"/>
    <col min="12811" max="12811" width="14" style="11" customWidth="1"/>
    <col min="12812" max="12812" width="19.42578125" style="11" customWidth="1"/>
    <col min="12813" max="12813" width="13.5703125" style="11" customWidth="1"/>
    <col min="12814" max="12814" width="13.85546875" style="11" customWidth="1"/>
    <col min="12815" max="12815" width="21" style="11" customWidth="1"/>
    <col min="12816" max="12816" width="13" style="11" customWidth="1"/>
    <col min="12817" max="12817" width="12.42578125" style="11" customWidth="1"/>
    <col min="12818" max="12818" width="43.7109375" style="11" customWidth="1"/>
    <col min="12819" max="12819" width="14" style="11" customWidth="1"/>
    <col min="12820" max="12820" width="13.7109375" style="11" bestFit="1" customWidth="1"/>
    <col min="12821" max="12821" width="9.140625" style="11"/>
    <col min="12822" max="12822" width="11.7109375" style="11" bestFit="1" customWidth="1"/>
    <col min="12823" max="13056" width="9.140625" style="11"/>
    <col min="13057" max="13058" width="4.85546875" style="11" bestFit="1" customWidth="1"/>
    <col min="13059" max="13059" width="7.28515625" style="11" customWidth="1"/>
    <col min="13060" max="13060" width="8.7109375" style="11" customWidth="1"/>
    <col min="13061" max="13061" width="13.42578125" style="11" customWidth="1"/>
    <col min="13062" max="13062" width="14" style="11" customWidth="1"/>
    <col min="13063" max="13063" width="16.5703125" style="11" customWidth="1"/>
    <col min="13064" max="13065" width="17.5703125" style="11" customWidth="1"/>
    <col min="13066" max="13066" width="13.7109375" style="11" customWidth="1"/>
    <col min="13067" max="13067" width="14" style="11" customWidth="1"/>
    <col min="13068" max="13068" width="19.42578125" style="11" customWidth="1"/>
    <col min="13069" max="13069" width="13.5703125" style="11" customWidth="1"/>
    <col min="13070" max="13070" width="13.85546875" style="11" customWidth="1"/>
    <col min="13071" max="13071" width="21" style="11" customWidth="1"/>
    <col min="13072" max="13072" width="13" style="11" customWidth="1"/>
    <col min="13073" max="13073" width="12.42578125" style="11" customWidth="1"/>
    <col min="13074" max="13074" width="43.7109375" style="11" customWidth="1"/>
    <col min="13075" max="13075" width="14" style="11" customWidth="1"/>
    <col min="13076" max="13076" width="13.7109375" style="11" bestFit="1" customWidth="1"/>
    <col min="13077" max="13077" width="9.140625" style="11"/>
    <col min="13078" max="13078" width="11.7109375" style="11" bestFit="1" customWidth="1"/>
    <col min="13079" max="13312" width="9.140625" style="11"/>
    <col min="13313" max="13314" width="4.85546875" style="11" bestFit="1" customWidth="1"/>
    <col min="13315" max="13315" width="7.28515625" style="11" customWidth="1"/>
    <col min="13316" max="13316" width="8.7109375" style="11" customWidth="1"/>
    <col min="13317" max="13317" width="13.42578125" style="11" customWidth="1"/>
    <col min="13318" max="13318" width="14" style="11" customWidth="1"/>
    <col min="13319" max="13319" width="16.5703125" style="11" customWidth="1"/>
    <col min="13320" max="13321" width="17.5703125" style="11" customWidth="1"/>
    <col min="13322" max="13322" width="13.7109375" style="11" customWidth="1"/>
    <col min="13323" max="13323" width="14" style="11" customWidth="1"/>
    <col min="13324" max="13324" width="19.42578125" style="11" customWidth="1"/>
    <col min="13325" max="13325" width="13.5703125" style="11" customWidth="1"/>
    <col min="13326" max="13326" width="13.85546875" style="11" customWidth="1"/>
    <col min="13327" max="13327" width="21" style="11" customWidth="1"/>
    <col min="13328" max="13328" width="13" style="11" customWidth="1"/>
    <col min="13329" max="13329" width="12.42578125" style="11" customWidth="1"/>
    <col min="13330" max="13330" width="43.7109375" style="11" customWidth="1"/>
    <col min="13331" max="13331" width="14" style="11" customWidth="1"/>
    <col min="13332" max="13332" width="13.7109375" style="11" bestFit="1" customWidth="1"/>
    <col min="13333" max="13333" width="9.140625" style="11"/>
    <col min="13334" max="13334" width="11.7109375" style="11" bestFit="1" customWidth="1"/>
    <col min="13335" max="13568" width="9.140625" style="11"/>
    <col min="13569" max="13570" width="4.85546875" style="11" bestFit="1" customWidth="1"/>
    <col min="13571" max="13571" width="7.28515625" style="11" customWidth="1"/>
    <col min="13572" max="13572" width="8.7109375" style="11" customWidth="1"/>
    <col min="13573" max="13573" width="13.42578125" style="11" customWidth="1"/>
    <col min="13574" max="13574" width="14" style="11" customWidth="1"/>
    <col min="13575" max="13575" width="16.5703125" style="11" customWidth="1"/>
    <col min="13576" max="13577" width="17.5703125" style="11" customWidth="1"/>
    <col min="13578" max="13578" width="13.7109375" style="11" customWidth="1"/>
    <col min="13579" max="13579" width="14" style="11" customWidth="1"/>
    <col min="13580" max="13580" width="19.42578125" style="11" customWidth="1"/>
    <col min="13581" max="13581" width="13.5703125" style="11" customWidth="1"/>
    <col min="13582" max="13582" width="13.85546875" style="11" customWidth="1"/>
    <col min="13583" max="13583" width="21" style="11" customWidth="1"/>
    <col min="13584" max="13584" width="13" style="11" customWidth="1"/>
    <col min="13585" max="13585" width="12.42578125" style="11" customWidth="1"/>
    <col min="13586" max="13586" width="43.7109375" style="11" customWidth="1"/>
    <col min="13587" max="13587" width="14" style="11" customWidth="1"/>
    <col min="13588" max="13588" width="13.7109375" style="11" bestFit="1" customWidth="1"/>
    <col min="13589" max="13589" width="9.140625" style="11"/>
    <col min="13590" max="13590" width="11.7109375" style="11" bestFit="1" customWidth="1"/>
    <col min="13591" max="13824" width="9.140625" style="11"/>
    <col min="13825" max="13826" width="4.85546875" style="11" bestFit="1" customWidth="1"/>
    <col min="13827" max="13827" width="7.28515625" style="11" customWidth="1"/>
    <col min="13828" max="13828" width="8.7109375" style="11" customWidth="1"/>
    <col min="13829" max="13829" width="13.42578125" style="11" customWidth="1"/>
    <col min="13830" max="13830" width="14" style="11" customWidth="1"/>
    <col min="13831" max="13831" width="16.5703125" style="11" customWidth="1"/>
    <col min="13832" max="13833" width="17.5703125" style="11" customWidth="1"/>
    <col min="13834" max="13834" width="13.7109375" style="11" customWidth="1"/>
    <col min="13835" max="13835" width="14" style="11" customWidth="1"/>
    <col min="13836" max="13836" width="19.42578125" style="11" customWidth="1"/>
    <col min="13837" max="13837" width="13.5703125" style="11" customWidth="1"/>
    <col min="13838" max="13838" width="13.85546875" style="11" customWidth="1"/>
    <col min="13839" max="13839" width="21" style="11" customWidth="1"/>
    <col min="13840" max="13840" width="13" style="11" customWidth="1"/>
    <col min="13841" max="13841" width="12.42578125" style="11" customWidth="1"/>
    <col min="13842" max="13842" width="43.7109375" style="11" customWidth="1"/>
    <col min="13843" max="13843" width="14" style="11" customWidth="1"/>
    <col min="13844" max="13844" width="13.7109375" style="11" bestFit="1" customWidth="1"/>
    <col min="13845" max="13845" width="9.140625" style="11"/>
    <col min="13846" max="13846" width="11.7109375" style="11" bestFit="1" customWidth="1"/>
    <col min="13847" max="14080" width="9.140625" style="11"/>
    <col min="14081" max="14082" width="4.85546875" style="11" bestFit="1" customWidth="1"/>
    <col min="14083" max="14083" width="7.28515625" style="11" customWidth="1"/>
    <col min="14084" max="14084" width="8.7109375" style="11" customWidth="1"/>
    <col min="14085" max="14085" width="13.42578125" style="11" customWidth="1"/>
    <col min="14086" max="14086" width="14" style="11" customWidth="1"/>
    <col min="14087" max="14087" width="16.5703125" style="11" customWidth="1"/>
    <col min="14088" max="14089" width="17.5703125" style="11" customWidth="1"/>
    <col min="14090" max="14090" width="13.7109375" style="11" customWidth="1"/>
    <col min="14091" max="14091" width="14" style="11" customWidth="1"/>
    <col min="14092" max="14092" width="19.42578125" style="11" customWidth="1"/>
    <col min="14093" max="14093" width="13.5703125" style="11" customWidth="1"/>
    <col min="14094" max="14094" width="13.85546875" style="11" customWidth="1"/>
    <col min="14095" max="14095" width="21" style="11" customWidth="1"/>
    <col min="14096" max="14096" width="13" style="11" customWidth="1"/>
    <col min="14097" max="14097" width="12.42578125" style="11" customWidth="1"/>
    <col min="14098" max="14098" width="43.7109375" style="11" customWidth="1"/>
    <col min="14099" max="14099" width="14" style="11" customWidth="1"/>
    <col min="14100" max="14100" width="13.7109375" style="11" bestFit="1" customWidth="1"/>
    <col min="14101" max="14101" width="9.140625" style="11"/>
    <col min="14102" max="14102" width="11.7109375" style="11" bestFit="1" customWidth="1"/>
    <col min="14103" max="14336" width="9.140625" style="11"/>
    <col min="14337" max="14338" width="4.85546875" style="11" bestFit="1" customWidth="1"/>
    <col min="14339" max="14339" width="7.28515625" style="11" customWidth="1"/>
    <col min="14340" max="14340" width="8.7109375" style="11" customWidth="1"/>
    <col min="14341" max="14341" width="13.42578125" style="11" customWidth="1"/>
    <col min="14342" max="14342" width="14" style="11" customWidth="1"/>
    <col min="14343" max="14343" width="16.5703125" style="11" customWidth="1"/>
    <col min="14344" max="14345" width="17.5703125" style="11" customWidth="1"/>
    <col min="14346" max="14346" width="13.7109375" style="11" customWidth="1"/>
    <col min="14347" max="14347" width="14" style="11" customWidth="1"/>
    <col min="14348" max="14348" width="19.42578125" style="11" customWidth="1"/>
    <col min="14349" max="14349" width="13.5703125" style="11" customWidth="1"/>
    <col min="14350" max="14350" width="13.85546875" style="11" customWidth="1"/>
    <col min="14351" max="14351" width="21" style="11" customWidth="1"/>
    <col min="14352" max="14352" width="13" style="11" customWidth="1"/>
    <col min="14353" max="14353" width="12.42578125" style="11" customWidth="1"/>
    <col min="14354" max="14354" width="43.7109375" style="11" customWidth="1"/>
    <col min="14355" max="14355" width="14" style="11" customWidth="1"/>
    <col min="14356" max="14356" width="13.7109375" style="11" bestFit="1" customWidth="1"/>
    <col min="14357" max="14357" width="9.140625" style="11"/>
    <col min="14358" max="14358" width="11.7109375" style="11" bestFit="1" customWidth="1"/>
    <col min="14359" max="14592" width="9.140625" style="11"/>
    <col min="14593" max="14594" width="4.85546875" style="11" bestFit="1" customWidth="1"/>
    <col min="14595" max="14595" width="7.28515625" style="11" customWidth="1"/>
    <col min="14596" max="14596" width="8.7109375" style="11" customWidth="1"/>
    <col min="14597" max="14597" width="13.42578125" style="11" customWidth="1"/>
    <col min="14598" max="14598" width="14" style="11" customWidth="1"/>
    <col min="14599" max="14599" width="16.5703125" style="11" customWidth="1"/>
    <col min="14600" max="14601" width="17.5703125" style="11" customWidth="1"/>
    <col min="14602" max="14602" width="13.7109375" style="11" customWidth="1"/>
    <col min="14603" max="14603" width="14" style="11" customWidth="1"/>
    <col min="14604" max="14604" width="19.42578125" style="11" customWidth="1"/>
    <col min="14605" max="14605" width="13.5703125" style="11" customWidth="1"/>
    <col min="14606" max="14606" width="13.85546875" style="11" customWidth="1"/>
    <col min="14607" max="14607" width="21" style="11" customWidth="1"/>
    <col min="14608" max="14608" width="13" style="11" customWidth="1"/>
    <col min="14609" max="14609" width="12.42578125" style="11" customWidth="1"/>
    <col min="14610" max="14610" width="43.7109375" style="11" customWidth="1"/>
    <col min="14611" max="14611" width="14" style="11" customWidth="1"/>
    <col min="14612" max="14612" width="13.7109375" style="11" bestFit="1" customWidth="1"/>
    <col min="14613" max="14613" width="9.140625" style="11"/>
    <col min="14614" max="14614" width="11.7109375" style="11" bestFit="1" customWidth="1"/>
    <col min="14615" max="14848" width="9.140625" style="11"/>
    <col min="14849" max="14850" width="4.85546875" style="11" bestFit="1" customWidth="1"/>
    <col min="14851" max="14851" width="7.28515625" style="11" customWidth="1"/>
    <col min="14852" max="14852" width="8.7109375" style="11" customWidth="1"/>
    <col min="14853" max="14853" width="13.42578125" style="11" customWidth="1"/>
    <col min="14854" max="14854" width="14" style="11" customWidth="1"/>
    <col min="14855" max="14855" width="16.5703125" style="11" customWidth="1"/>
    <col min="14856" max="14857" width="17.5703125" style="11" customWidth="1"/>
    <col min="14858" max="14858" width="13.7109375" style="11" customWidth="1"/>
    <col min="14859" max="14859" width="14" style="11" customWidth="1"/>
    <col min="14860" max="14860" width="19.42578125" style="11" customWidth="1"/>
    <col min="14861" max="14861" width="13.5703125" style="11" customWidth="1"/>
    <col min="14862" max="14862" width="13.85546875" style="11" customWidth="1"/>
    <col min="14863" max="14863" width="21" style="11" customWidth="1"/>
    <col min="14864" max="14864" width="13" style="11" customWidth="1"/>
    <col min="14865" max="14865" width="12.42578125" style="11" customWidth="1"/>
    <col min="14866" max="14866" width="43.7109375" style="11" customWidth="1"/>
    <col min="14867" max="14867" width="14" style="11" customWidth="1"/>
    <col min="14868" max="14868" width="13.7109375" style="11" bestFit="1" customWidth="1"/>
    <col min="14869" max="14869" width="9.140625" style="11"/>
    <col min="14870" max="14870" width="11.7109375" style="11" bestFit="1" customWidth="1"/>
    <col min="14871" max="15104" width="9.140625" style="11"/>
    <col min="15105" max="15106" width="4.85546875" style="11" bestFit="1" customWidth="1"/>
    <col min="15107" max="15107" width="7.28515625" style="11" customWidth="1"/>
    <col min="15108" max="15108" width="8.7109375" style="11" customWidth="1"/>
    <col min="15109" max="15109" width="13.42578125" style="11" customWidth="1"/>
    <col min="15110" max="15110" width="14" style="11" customWidth="1"/>
    <col min="15111" max="15111" width="16.5703125" style="11" customWidth="1"/>
    <col min="15112" max="15113" width="17.5703125" style="11" customWidth="1"/>
    <col min="15114" max="15114" width="13.7109375" style="11" customWidth="1"/>
    <col min="15115" max="15115" width="14" style="11" customWidth="1"/>
    <col min="15116" max="15116" width="19.42578125" style="11" customWidth="1"/>
    <col min="15117" max="15117" width="13.5703125" style="11" customWidth="1"/>
    <col min="15118" max="15118" width="13.85546875" style="11" customWidth="1"/>
    <col min="15119" max="15119" width="21" style="11" customWidth="1"/>
    <col min="15120" max="15120" width="13" style="11" customWidth="1"/>
    <col min="15121" max="15121" width="12.42578125" style="11" customWidth="1"/>
    <col min="15122" max="15122" width="43.7109375" style="11" customWidth="1"/>
    <col min="15123" max="15123" width="14" style="11" customWidth="1"/>
    <col min="15124" max="15124" width="13.7109375" style="11" bestFit="1" customWidth="1"/>
    <col min="15125" max="15125" width="9.140625" style="11"/>
    <col min="15126" max="15126" width="11.7109375" style="11" bestFit="1" customWidth="1"/>
    <col min="15127" max="15360" width="9.140625" style="11"/>
    <col min="15361" max="15362" width="4.85546875" style="11" bestFit="1" customWidth="1"/>
    <col min="15363" max="15363" width="7.28515625" style="11" customWidth="1"/>
    <col min="15364" max="15364" width="8.7109375" style="11" customWidth="1"/>
    <col min="15365" max="15365" width="13.42578125" style="11" customWidth="1"/>
    <col min="15366" max="15366" width="14" style="11" customWidth="1"/>
    <col min="15367" max="15367" width="16.5703125" style="11" customWidth="1"/>
    <col min="15368" max="15369" width="17.5703125" style="11" customWidth="1"/>
    <col min="15370" max="15370" width="13.7109375" style="11" customWidth="1"/>
    <col min="15371" max="15371" width="14" style="11" customWidth="1"/>
    <col min="15372" max="15372" width="19.42578125" style="11" customWidth="1"/>
    <col min="15373" max="15373" width="13.5703125" style="11" customWidth="1"/>
    <col min="15374" max="15374" width="13.85546875" style="11" customWidth="1"/>
    <col min="15375" max="15375" width="21" style="11" customWidth="1"/>
    <col min="15376" max="15376" width="13" style="11" customWidth="1"/>
    <col min="15377" max="15377" width="12.42578125" style="11" customWidth="1"/>
    <col min="15378" max="15378" width="43.7109375" style="11" customWidth="1"/>
    <col min="15379" max="15379" width="14" style="11" customWidth="1"/>
    <col min="15380" max="15380" width="13.7109375" style="11" bestFit="1" customWidth="1"/>
    <col min="15381" max="15381" width="9.140625" style="11"/>
    <col min="15382" max="15382" width="11.7109375" style="11" bestFit="1" customWidth="1"/>
    <col min="15383" max="15616" width="9.140625" style="11"/>
    <col min="15617" max="15618" width="4.85546875" style="11" bestFit="1" customWidth="1"/>
    <col min="15619" max="15619" width="7.28515625" style="11" customWidth="1"/>
    <col min="15620" max="15620" width="8.7109375" style="11" customWidth="1"/>
    <col min="15621" max="15621" width="13.42578125" style="11" customWidth="1"/>
    <col min="15622" max="15622" width="14" style="11" customWidth="1"/>
    <col min="15623" max="15623" width="16.5703125" style="11" customWidth="1"/>
    <col min="15624" max="15625" width="17.5703125" style="11" customWidth="1"/>
    <col min="15626" max="15626" width="13.7109375" style="11" customWidth="1"/>
    <col min="15627" max="15627" width="14" style="11" customWidth="1"/>
    <col min="15628" max="15628" width="19.42578125" style="11" customWidth="1"/>
    <col min="15629" max="15629" width="13.5703125" style="11" customWidth="1"/>
    <col min="15630" max="15630" width="13.85546875" style="11" customWidth="1"/>
    <col min="15631" max="15631" width="21" style="11" customWidth="1"/>
    <col min="15632" max="15632" width="13" style="11" customWidth="1"/>
    <col min="15633" max="15633" width="12.42578125" style="11" customWidth="1"/>
    <col min="15634" max="15634" width="43.7109375" style="11" customWidth="1"/>
    <col min="15635" max="15635" width="14" style="11" customWidth="1"/>
    <col min="15636" max="15636" width="13.7109375" style="11" bestFit="1" customWidth="1"/>
    <col min="15637" max="15637" width="9.140625" style="11"/>
    <col min="15638" max="15638" width="11.7109375" style="11" bestFit="1" customWidth="1"/>
    <col min="15639" max="15872" width="9.140625" style="11"/>
    <col min="15873" max="15874" width="4.85546875" style="11" bestFit="1" customWidth="1"/>
    <col min="15875" max="15875" width="7.28515625" style="11" customWidth="1"/>
    <col min="15876" max="15876" width="8.7109375" style="11" customWidth="1"/>
    <col min="15877" max="15877" width="13.42578125" style="11" customWidth="1"/>
    <col min="15878" max="15878" width="14" style="11" customWidth="1"/>
    <col min="15879" max="15879" width="16.5703125" style="11" customWidth="1"/>
    <col min="15880" max="15881" width="17.5703125" style="11" customWidth="1"/>
    <col min="15882" max="15882" width="13.7109375" style="11" customWidth="1"/>
    <col min="15883" max="15883" width="14" style="11" customWidth="1"/>
    <col min="15884" max="15884" width="19.42578125" style="11" customWidth="1"/>
    <col min="15885" max="15885" width="13.5703125" style="11" customWidth="1"/>
    <col min="15886" max="15886" width="13.85546875" style="11" customWidth="1"/>
    <col min="15887" max="15887" width="21" style="11" customWidth="1"/>
    <col min="15888" max="15888" width="13" style="11" customWidth="1"/>
    <col min="15889" max="15889" width="12.42578125" style="11" customWidth="1"/>
    <col min="15890" max="15890" width="43.7109375" style="11" customWidth="1"/>
    <col min="15891" max="15891" width="14" style="11" customWidth="1"/>
    <col min="15892" max="15892" width="13.7109375" style="11" bestFit="1" customWidth="1"/>
    <col min="15893" max="15893" width="9.140625" style="11"/>
    <col min="15894" max="15894" width="11.7109375" style="11" bestFit="1" customWidth="1"/>
    <col min="15895" max="16128" width="9.140625" style="11"/>
    <col min="16129" max="16130" width="4.85546875" style="11" bestFit="1" customWidth="1"/>
    <col min="16131" max="16131" width="7.28515625" style="11" customWidth="1"/>
    <col min="16132" max="16132" width="8.7109375" style="11" customWidth="1"/>
    <col min="16133" max="16133" width="13.42578125" style="11" customWidth="1"/>
    <col min="16134" max="16134" width="14" style="11" customWidth="1"/>
    <col min="16135" max="16135" width="16.5703125" style="11" customWidth="1"/>
    <col min="16136" max="16137" width="17.5703125" style="11" customWidth="1"/>
    <col min="16138" max="16138" width="13.7109375" style="11" customWidth="1"/>
    <col min="16139" max="16139" width="14" style="11" customWidth="1"/>
    <col min="16140" max="16140" width="19.42578125" style="11" customWidth="1"/>
    <col min="16141" max="16141" width="13.5703125" style="11" customWidth="1"/>
    <col min="16142" max="16142" width="13.85546875" style="11" customWidth="1"/>
    <col min="16143" max="16143" width="21" style="11" customWidth="1"/>
    <col min="16144" max="16144" width="13" style="11" customWidth="1"/>
    <col min="16145" max="16145" width="12.42578125" style="11" customWidth="1"/>
    <col min="16146" max="16146" width="43.7109375" style="11" customWidth="1"/>
    <col min="16147" max="16147" width="14" style="11" customWidth="1"/>
    <col min="16148" max="16148" width="13.7109375" style="11" bestFit="1" customWidth="1"/>
    <col min="16149" max="16149" width="9.140625" style="11"/>
    <col min="16150" max="16150" width="11.7109375" style="11" bestFit="1" customWidth="1"/>
    <col min="16151" max="16384" width="9.140625" style="11"/>
  </cols>
  <sheetData>
    <row r="1" spans="1:18" ht="18" x14ac:dyDescent="0.25">
      <c r="P1" s="7"/>
      <c r="Q1" s="528"/>
      <c r="R1" s="512"/>
    </row>
    <row r="2" spans="1:18" ht="15" x14ac:dyDescent="0.25">
      <c r="Q2" s="513"/>
      <c r="R2" s="512"/>
    </row>
    <row r="3" spans="1:18" s="7" customFormat="1" ht="50.25" customHeight="1" x14ac:dyDescent="0.25">
      <c r="A3" s="847" t="s">
        <v>30</v>
      </c>
      <c r="B3" s="847"/>
      <c r="C3" s="847"/>
      <c r="D3" s="847"/>
      <c r="E3" s="847"/>
      <c r="F3" s="847"/>
      <c r="G3" s="847"/>
      <c r="H3" s="847"/>
      <c r="I3" s="847"/>
      <c r="J3" s="847"/>
      <c r="K3" s="847"/>
      <c r="L3" s="847"/>
      <c r="M3" s="847"/>
      <c r="N3" s="847"/>
      <c r="O3" s="847"/>
      <c r="P3" s="847"/>
      <c r="Q3" s="847"/>
    </row>
    <row r="4" spans="1:18" ht="15" x14ac:dyDescent="0.25">
      <c r="A4" s="8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10"/>
    </row>
    <row r="5" spans="1:18" ht="15.75" thickBot="1" x14ac:dyDescent="0.25">
      <c r="A5" s="10"/>
      <c r="B5" s="10"/>
      <c r="C5" s="9"/>
      <c r="D5" s="9"/>
      <c r="E5" s="9"/>
      <c r="F5" s="9"/>
      <c r="G5" s="9"/>
      <c r="H5" s="9"/>
      <c r="I5" s="9"/>
      <c r="J5" s="12"/>
      <c r="K5" s="12"/>
      <c r="L5" s="13"/>
      <c r="M5" s="12"/>
      <c r="N5" s="14"/>
      <c r="O5" s="10"/>
      <c r="P5" s="10"/>
      <c r="Q5" s="458"/>
      <c r="R5" s="15"/>
    </row>
    <row r="6" spans="1:18" s="22" customFormat="1" ht="32.25" customHeight="1" thickBot="1" x14ac:dyDescent="0.25">
      <c r="A6" s="848" t="s">
        <v>32</v>
      </c>
      <c r="B6" s="849"/>
      <c r="C6" s="849"/>
      <c r="D6" s="849"/>
      <c r="E6" s="16" t="s">
        <v>33</v>
      </c>
      <c r="F6" s="17" t="s">
        <v>34</v>
      </c>
      <c r="G6" s="18" t="s">
        <v>35</v>
      </c>
      <c r="H6" s="19" t="s">
        <v>36</v>
      </c>
      <c r="I6" s="20" t="s">
        <v>37</v>
      </c>
      <c r="J6" s="850" t="s">
        <v>32</v>
      </c>
      <c r="K6" s="851"/>
      <c r="L6" s="16" t="s">
        <v>33</v>
      </c>
      <c r="M6" s="17" t="s">
        <v>34</v>
      </c>
      <c r="N6" s="18" t="s">
        <v>35</v>
      </c>
      <c r="O6" s="19" t="s">
        <v>36</v>
      </c>
      <c r="P6" s="21" t="s">
        <v>37</v>
      </c>
      <c r="Q6" s="458"/>
      <c r="R6" s="15"/>
    </row>
    <row r="7" spans="1:18" ht="33" customHeight="1" x14ac:dyDescent="0.2">
      <c r="A7" s="852" t="s">
        <v>38</v>
      </c>
      <c r="B7" s="853"/>
      <c r="C7" s="853"/>
      <c r="D7" s="854"/>
      <c r="E7" s="23">
        <v>30546.478380440745</v>
      </c>
      <c r="F7" s="24">
        <v>32401</v>
      </c>
      <c r="G7" s="25">
        <v>33964.527648903088</v>
      </c>
      <c r="H7" s="26">
        <v>35858</v>
      </c>
      <c r="I7" s="27">
        <f>H7/G7-1</f>
        <v>5.5748525952430406E-2</v>
      </c>
      <c r="J7" s="855" t="s">
        <v>39</v>
      </c>
      <c r="K7" s="856"/>
      <c r="L7" s="28">
        <v>83041.320252743608</v>
      </c>
      <c r="M7" s="28">
        <v>90000</v>
      </c>
      <c r="N7" s="29">
        <v>90000</v>
      </c>
      <c r="O7" s="30">
        <v>90000</v>
      </c>
      <c r="P7" s="31">
        <f>O7/N7-1</f>
        <v>0</v>
      </c>
      <c r="Q7" s="458"/>
      <c r="R7" s="15"/>
    </row>
    <row r="8" spans="1:18" ht="30.75" customHeight="1" x14ac:dyDescent="0.2">
      <c r="A8" s="844" t="s">
        <v>40</v>
      </c>
      <c r="B8" s="845"/>
      <c r="C8" s="845"/>
      <c r="D8" s="846"/>
      <c r="E8" s="32">
        <v>24437.182704352599</v>
      </c>
      <c r="F8" s="33">
        <v>25111</v>
      </c>
      <c r="G8" s="34">
        <v>26322.509671198848</v>
      </c>
      <c r="H8" s="35">
        <v>27252</v>
      </c>
      <c r="I8" s="36">
        <f>H8/G8-1</f>
        <v>3.5311615055389822E-2</v>
      </c>
      <c r="J8" s="825" t="s">
        <v>41</v>
      </c>
      <c r="K8" s="826"/>
      <c r="L8" s="37">
        <v>5367.2460732631689</v>
      </c>
      <c r="M8" s="37">
        <v>5400</v>
      </c>
      <c r="N8" s="38">
        <v>5400</v>
      </c>
      <c r="O8" s="39">
        <f>'[1]11 Ukaz U'!D16</f>
        <v>5400.0266777715606</v>
      </c>
      <c r="P8" s="36">
        <f>O8/N8-1</f>
        <v>4.9403280668602889E-6</v>
      </c>
      <c r="Q8" s="458"/>
      <c r="R8" s="15"/>
    </row>
    <row r="9" spans="1:18" ht="33" customHeight="1" thickBot="1" x14ac:dyDescent="0.25">
      <c r="A9" s="823" t="s">
        <v>42</v>
      </c>
      <c r="B9" s="824"/>
      <c r="C9" s="824"/>
      <c r="D9" s="824"/>
      <c r="E9" s="40">
        <v>15253.994069753577</v>
      </c>
      <c r="F9" s="41" t="s">
        <v>43</v>
      </c>
      <c r="G9" s="42" t="s">
        <v>43</v>
      </c>
      <c r="H9" s="43" t="s">
        <v>43</v>
      </c>
      <c r="I9" s="44" t="s">
        <v>43</v>
      </c>
      <c r="J9" s="825" t="s">
        <v>44</v>
      </c>
      <c r="K9" s="826"/>
      <c r="L9" s="37">
        <v>1620</v>
      </c>
      <c r="M9" s="37">
        <v>1620</v>
      </c>
      <c r="N9" s="38">
        <v>1620</v>
      </c>
      <c r="O9" s="39">
        <v>1620</v>
      </c>
      <c r="P9" s="36">
        <f>O9/N9-1</f>
        <v>0</v>
      </c>
      <c r="Q9" s="458"/>
      <c r="R9" s="15"/>
    </row>
    <row r="10" spans="1:18" ht="30.75" customHeight="1" thickBot="1" x14ac:dyDescent="0.25">
      <c r="A10" s="827"/>
      <c r="B10" s="827"/>
      <c r="C10" s="827"/>
      <c r="D10" s="827"/>
      <c r="E10" s="827"/>
      <c r="F10" s="827"/>
      <c r="G10" s="827"/>
      <c r="H10" s="827"/>
      <c r="I10" s="538"/>
      <c r="J10" s="828" t="s">
        <v>45</v>
      </c>
      <c r="K10" s="829"/>
      <c r="L10" s="45">
        <v>17.95</v>
      </c>
      <c r="M10" s="45">
        <v>17.95</v>
      </c>
      <c r="N10" s="45">
        <v>17.95</v>
      </c>
      <c r="O10" s="46">
        <f>'[1]10 Ukaz J'!G37</f>
        <v>17.95</v>
      </c>
      <c r="P10" s="47">
        <f>O10/N10-1</f>
        <v>0</v>
      </c>
      <c r="Q10" s="458"/>
      <c r="R10" s="15"/>
    </row>
    <row r="11" spans="1:18" ht="15.75" thickBot="1" x14ac:dyDescent="0.3">
      <c r="A11" s="830"/>
      <c r="B11" s="830"/>
      <c r="C11" s="830"/>
      <c r="D11" s="830"/>
      <c r="E11" s="830"/>
      <c r="F11" s="830"/>
      <c r="G11" s="830"/>
      <c r="H11" s="830"/>
      <c r="I11" s="830"/>
      <c r="J11" s="48"/>
      <c r="K11" s="48"/>
      <c r="L11" s="48"/>
      <c r="M11" s="48"/>
      <c r="N11" s="48"/>
      <c r="O11" s="10"/>
      <c r="P11" s="10"/>
      <c r="Q11" s="10"/>
    </row>
    <row r="12" spans="1:18" ht="14.25" customHeight="1" x14ac:dyDescent="0.25">
      <c r="A12" s="831" t="s">
        <v>46</v>
      </c>
      <c r="B12" s="833" t="s">
        <v>47</v>
      </c>
      <c r="C12" s="835" t="s">
        <v>48</v>
      </c>
      <c r="D12" s="836"/>
      <c r="E12" s="836"/>
      <c r="F12" s="836"/>
      <c r="G12" s="837"/>
      <c r="H12" s="796" t="s">
        <v>377</v>
      </c>
      <c r="I12" s="796" t="s">
        <v>378</v>
      </c>
      <c r="J12" s="807" t="s">
        <v>49</v>
      </c>
      <c r="K12" s="810" t="s">
        <v>50</v>
      </c>
      <c r="L12" s="796" t="s">
        <v>379</v>
      </c>
      <c r="M12" s="799" t="s">
        <v>51</v>
      </c>
      <c r="N12" s="817" t="s">
        <v>52</v>
      </c>
      <c r="O12" s="820" t="s">
        <v>380</v>
      </c>
      <c r="P12" s="799" t="s">
        <v>53</v>
      </c>
      <c r="Q12" s="802" t="s">
        <v>54</v>
      </c>
    </row>
    <row r="13" spans="1:18" ht="14.25" customHeight="1" x14ac:dyDescent="0.25">
      <c r="A13" s="832"/>
      <c r="B13" s="834"/>
      <c r="C13" s="838"/>
      <c r="D13" s="839"/>
      <c r="E13" s="839"/>
      <c r="F13" s="839"/>
      <c r="G13" s="840"/>
      <c r="H13" s="797"/>
      <c r="I13" s="797"/>
      <c r="J13" s="808"/>
      <c r="K13" s="811"/>
      <c r="L13" s="797"/>
      <c r="M13" s="800"/>
      <c r="N13" s="818"/>
      <c r="O13" s="821"/>
      <c r="P13" s="800"/>
      <c r="Q13" s="803"/>
    </row>
    <row r="14" spans="1:18" s="49" customFormat="1" ht="14.25" customHeight="1" thickBot="1" x14ac:dyDescent="0.3">
      <c r="A14" s="832"/>
      <c r="B14" s="834"/>
      <c r="C14" s="841"/>
      <c r="D14" s="842"/>
      <c r="E14" s="842"/>
      <c r="F14" s="842"/>
      <c r="G14" s="843"/>
      <c r="H14" s="798"/>
      <c r="I14" s="798"/>
      <c r="J14" s="809"/>
      <c r="K14" s="812"/>
      <c r="L14" s="798"/>
      <c r="M14" s="801"/>
      <c r="N14" s="819"/>
      <c r="O14" s="822"/>
      <c r="P14" s="801"/>
      <c r="Q14" s="804"/>
    </row>
    <row r="15" spans="1:18" s="58" customFormat="1" ht="16.5" thickBot="1" x14ac:dyDescent="0.3">
      <c r="A15" s="50"/>
      <c r="B15" s="51"/>
      <c r="C15" s="805">
        <v>1</v>
      </c>
      <c r="D15" s="806"/>
      <c r="E15" s="806"/>
      <c r="F15" s="806"/>
      <c r="G15" s="806"/>
      <c r="H15" s="52">
        <v>2</v>
      </c>
      <c r="I15" s="52">
        <v>3</v>
      </c>
      <c r="J15" s="53">
        <v>4</v>
      </c>
      <c r="K15" s="54">
        <v>5</v>
      </c>
      <c r="L15" s="52">
        <v>6</v>
      </c>
      <c r="M15" s="55">
        <v>7</v>
      </c>
      <c r="N15" s="54">
        <v>8</v>
      </c>
      <c r="O15" s="56">
        <v>9</v>
      </c>
      <c r="P15" s="55">
        <v>10</v>
      </c>
      <c r="Q15" s="57">
        <v>11</v>
      </c>
    </row>
    <row r="16" spans="1:18" x14ac:dyDescent="0.25">
      <c r="A16" s="59"/>
      <c r="B16" s="60"/>
      <c r="C16" s="61"/>
      <c r="D16" s="12"/>
      <c r="E16" s="12"/>
      <c r="F16" s="12"/>
      <c r="G16" s="12"/>
      <c r="H16" s="62"/>
      <c r="I16" s="62"/>
      <c r="J16" s="63"/>
      <c r="K16" s="63"/>
      <c r="L16" s="62"/>
      <c r="M16" s="63"/>
      <c r="N16" s="64"/>
      <c r="O16" s="65"/>
      <c r="P16" s="63"/>
      <c r="Q16" s="66"/>
    </row>
    <row r="17" spans="1:19" ht="15.75" thickBot="1" x14ac:dyDescent="0.25">
      <c r="A17" s="59"/>
      <c r="B17" s="60"/>
      <c r="C17" s="67" t="s">
        <v>55</v>
      </c>
      <c r="D17" s="12"/>
      <c r="E17" s="12"/>
      <c r="F17" s="12"/>
      <c r="G17" s="12"/>
      <c r="H17" s="62"/>
      <c r="I17" s="62"/>
      <c r="J17" s="63"/>
      <c r="K17" s="63"/>
      <c r="L17" s="62"/>
      <c r="M17" s="63"/>
      <c r="N17" s="64"/>
      <c r="O17" s="68"/>
      <c r="P17" s="63"/>
      <c r="Q17" s="66"/>
      <c r="S17" s="69"/>
    </row>
    <row r="18" spans="1:19" x14ac:dyDescent="0.2">
      <c r="A18" s="70" t="s">
        <v>56</v>
      </c>
      <c r="B18" s="71"/>
      <c r="C18" s="813" t="s">
        <v>57</v>
      </c>
      <c r="D18" s="814"/>
      <c r="E18" s="814"/>
      <c r="F18" s="814"/>
      <c r="G18" s="814"/>
      <c r="H18" s="72">
        <v>12382584000</v>
      </c>
      <c r="I18" s="72">
        <v>12325278000</v>
      </c>
      <c r="J18" s="73">
        <f>I18/$I$60</f>
        <v>0.62221312860787126</v>
      </c>
      <c r="K18" s="74">
        <f>I18/H18-1</f>
        <v>-4.6279516456338987E-3</v>
      </c>
      <c r="L18" s="72">
        <v>12394580000</v>
      </c>
      <c r="M18" s="75">
        <f>L18/$L$59</f>
        <v>0.6226156954101999</v>
      </c>
      <c r="N18" s="74">
        <f>L18/I18-1</f>
        <v>5.6227534989474748E-3</v>
      </c>
      <c r="O18" s="76">
        <v>12245232845</v>
      </c>
      <c r="P18" s="75">
        <f>O18/$O$59</f>
        <v>0.61511355473517415</v>
      </c>
      <c r="Q18" s="77">
        <f>O18/L18-1</f>
        <v>-1.2049392153667182E-2</v>
      </c>
      <c r="R18" s="78"/>
      <c r="S18" s="69"/>
    </row>
    <row r="19" spans="1:19" ht="15" x14ac:dyDescent="0.25">
      <c r="A19" s="79" t="s">
        <v>56</v>
      </c>
      <c r="B19" s="80"/>
      <c r="C19" s="815" t="s">
        <v>58</v>
      </c>
      <c r="D19" s="816"/>
      <c r="E19" s="816"/>
      <c r="F19" s="816"/>
      <c r="G19" s="816"/>
      <c r="H19" s="81" t="s">
        <v>43</v>
      </c>
      <c r="I19" s="81" t="s">
        <v>43</v>
      </c>
      <c r="J19" s="82" t="s">
        <v>43</v>
      </c>
      <c r="K19" s="83" t="s">
        <v>43</v>
      </c>
      <c r="L19" s="81" t="s">
        <v>43</v>
      </c>
      <c r="M19" s="84" t="s">
        <v>43</v>
      </c>
      <c r="N19" s="83" t="s">
        <v>43</v>
      </c>
      <c r="O19" s="85"/>
      <c r="P19" s="84" t="s">
        <v>43</v>
      </c>
      <c r="Q19" s="86" t="s">
        <v>43</v>
      </c>
      <c r="S19" s="87"/>
    </row>
    <row r="20" spans="1:19" ht="15" thickBot="1" x14ac:dyDescent="0.3">
      <c r="A20" s="88" t="s">
        <v>56</v>
      </c>
      <c r="B20" s="89"/>
      <c r="C20" s="785" t="s">
        <v>59</v>
      </c>
      <c r="D20" s="786"/>
      <c r="E20" s="786"/>
      <c r="F20" s="786"/>
      <c r="G20" s="786"/>
      <c r="H20" s="90">
        <v>3095646000</v>
      </c>
      <c r="I20" s="90">
        <v>3578306000</v>
      </c>
      <c r="J20" s="91">
        <f>I20/$I$60</f>
        <v>0.18064249515315739</v>
      </c>
      <c r="K20" s="92">
        <f>I20/H20-1</f>
        <v>0.15591576039379174</v>
      </c>
      <c r="L20" s="90">
        <v>3598426000</v>
      </c>
      <c r="M20" s="93">
        <f>L20/$L$59</f>
        <v>0.18075937275584519</v>
      </c>
      <c r="N20" s="94">
        <f>L20/I20-1</f>
        <v>5.6227723397608287E-3</v>
      </c>
      <c r="O20" s="95">
        <v>3866916000</v>
      </c>
      <c r="P20" s="93">
        <f>O20/$O$59</f>
        <v>0.19424640402763371</v>
      </c>
      <c r="Q20" s="96">
        <f>O20/L20-1</f>
        <v>7.4613178095089383E-2</v>
      </c>
      <c r="R20" s="78"/>
    </row>
    <row r="21" spans="1:19" s="107" customFormat="1" ht="15.75" thickBot="1" x14ac:dyDescent="0.3">
      <c r="A21" s="97"/>
      <c r="B21" s="98"/>
      <c r="C21" s="787" t="s">
        <v>60</v>
      </c>
      <c r="D21" s="788"/>
      <c r="E21" s="788"/>
      <c r="F21" s="788"/>
      <c r="G21" s="788"/>
      <c r="H21" s="99">
        <f>SUM(H18:H20)</f>
        <v>15478230000</v>
      </c>
      <c r="I21" s="99">
        <f>SUM(I18:I20)</f>
        <v>15903584000</v>
      </c>
      <c r="J21" s="100">
        <f>I21/$I$60</f>
        <v>0.8028556237610287</v>
      </c>
      <c r="K21" s="101">
        <f>I21/H21-1</f>
        <v>2.7480790762251184E-2</v>
      </c>
      <c r="L21" s="99">
        <f>SUM(L18:L20)</f>
        <v>15993006000</v>
      </c>
      <c r="M21" s="102">
        <f>L21/$L$59</f>
        <v>0.80337506816604509</v>
      </c>
      <c r="N21" s="103">
        <f t="shared" ref="N21:N63" si="0">L21/I21-1</f>
        <v>5.6227577381300353E-3</v>
      </c>
      <c r="O21" s="104">
        <f>SUM(O20,O18)</f>
        <v>16112148845</v>
      </c>
      <c r="P21" s="102">
        <f>O21/$O$60</f>
        <v>0.8123889055545761</v>
      </c>
      <c r="Q21" s="105">
        <f>O21/L21-1</f>
        <v>7.4496842557303378E-3</v>
      </c>
      <c r="R21" s="106"/>
      <c r="S21" s="11"/>
    </row>
    <row r="22" spans="1:19" x14ac:dyDescent="0.2">
      <c r="A22" s="59"/>
      <c r="B22" s="60"/>
      <c r="C22" s="61"/>
      <c r="D22" s="12"/>
      <c r="E22" s="12"/>
      <c r="F22" s="12"/>
      <c r="G22" s="12"/>
      <c r="H22" s="108"/>
      <c r="I22" s="108"/>
      <c r="J22" s="109"/>
      <c r="K22" s="109"/>
      <c r="L22" s="108"/>
      <c r="M22" s="109"/>
      <c r="N22" s="110"/>
      <c r="O22" s="111"/>
      <c r="P22" s="109"/>
      <c r="Q22" s="112"/>
      <c r="R22" s="113"/>
    </row>
    <row r="23" spans="1:19" ht="15" thickBot="1" x14ac:dyDescent="0.3">
      <c r="A23" s="59"/>
      <c r="B23" s="60"/>
      <c r="C23" s="61" t="s">
        <v>61</v>
      </c>
      <c r="D23" s="12"/>
      <c r="E23" s="12"/>
      <c r="F23" s="12"/>
      <c r="G23" s="12"/>
      <c r="H23" s="108"/>
      <c r="I23" s="108"/>
      <c r="J23" s="114"/>
      <c r="K23" s="114"/>
      <c r="L23" s="108"/>
      <c r="M23" s="114"/>
      <c r="N23" s="114"/>
      <c r="O23" s="111"/>
      <c r="P23" s="114"/>
      <c r="Q23" s="115"/>
    </row>
    <row r="24" spans="1:19" x14ac:dyDescent="0.2">
      <c r="A24" s="70" t="s">
        <v>56</v>
      </c>
      <c r="B24" s="71"/>
      <c r="C24" s="789" t="s">
        <v>62</v>
      </c>
      <c r="D24" s="790"/>
      <c r="E24" s="790"/>
      <c r="F24" s="790"/>
      <c r="G24" s="790"/>
      <c r="H24" s="116">
        <v>998821000</v>
      </c>
      <c r="I24" s="116">
        <v>1084050000</v>
      </c>
      <c r="J24" s="117">
        <f t="shared" ref="J24:J30" si="1">I24/$I$60</f>
        <v>5.4725754832253108E-2</v>
      </c>
      <c r="K24" s="118">
        <f t="shared" ref="K24:K30" si="2">I24/H24-1</f>
        <v>8.532960360264763E-2</v>
      </c>
      <c r="L24" s="116">
        <v>1092690000</v>
      </c>
      <c r="M24" s="119">
        <f t="shared" ref="M24:M30" si="3">L24/$L$59</f>
        <v>5.4888987300721066E-2</v>
      </c>
      <c r="N24" s="118">
        <f t="shared" si="0"/>
        <v>7.9701120797011082E-3</v>
      </c>
      <c r="O24" s="120">
        <v>1070000000</v>
      </c>
      <c r="P24" s="119">
        <f t="shared" ref="P24:P29" si="4">O24/$O$59</f>
        <v>5.374920280387991E-2</v>
      </c>
      <c r="Q24" s="121">
        <f t="shared" ref="Q24:Q30" si="5">O24/L24-1</f>
        <v>-2.0765267367688911E-2</v>
      </c>
      <c r="R24" s="69"/>
      <c r="S24" s="69"/>
    </row>
    <row r="25" spans="1:19" x14ac:dyDescent="0.2">
      <c r="A25" s="79"/>
      <c r="B25" s="122" t="s">
        <v>63</v>
      </c>
      <c r="C25" s="779" t="s">
        <v>64</v>
      </c>
      <c r="D25" s="780"/>
      <c r="E25" s="780"/>
      <c r="F25" s="780"/>
      <c r="G25" s="780"/>
      <c r="H25" s="123">
        <v>180629000</v>
      </c>
      <c r="I25" s="123">
        <v>173187000</v>
      </c>
      <c r="J25" s="124">
        <f t="shared" si="1"/>
        <v>8.7429447923374551E-3</v>
      </c>
      <c r="K25" s="125">
        <f t="shared" si="2"/>
        <v>-4.1200471685056139E-2</v>
      </c>
      <c r="L25" s="123">
        <v>155303000</v>
      </c>
      <c r="M25" s="126">
        <f t="shared" si="3"/>
        <v>7.8013200402345436E-3</v>
      </c>
      <c r="N25" s="125">
        <f t="shared" si="0"/>
        <v>-0.10326410180902723</v>
      </c>
      <c r="O25" s="127">
        <v>150000000</v>
      </c>
      <c r="P25" s="126">
        <f t="shared" si="4"/>
        <v>7.5349349725065294E-3</v>
      </c>
      <c r="Q25" s="128">
        <f t="shared" si="5"/>
        <v>-3.4146153004127378E-2</v>
      </c>
      <c r="R25" s="69"/>
      <c r="S25" s="129"/>
    </row>
    <row r="26" spans="1:19" x14ac:dyDescent="0.2">
      <c r="A26" s="79" t="s">
        <v>56</v>
      </c>
      <c r="B26" s="122"/>
      <c r="C26" s="779" t="s">
        <v>65</v>
      </c>
      <c r="D26" s="780"/>
      <c r="E26" s="780"/>
      <c r="F26" s="780"/>
      <c r="G26" s="780"/>
      <c r="H26" s="123">
        <v>51000000</v>
      </c>
      <c r="I26" s="123">
        <v>48000000</v>
      </c>
      <c r="J26" s="124">
        <f t="shared" si="1"/>
        <v>2.4231688869961248E-3</v>
      </c>
      <c r="K26" s="125">
        <f t="shared" si="2"/>
        <v>-5.8823529411764719E-2</v>
      </c>
      <c r="L26" s="123">
        <v>48000000</v>
      </c>
      <c r="M26" s="126">
        <f t="shared" si="3"/>
        <v>2.4111791912020892E-3</v>
      </c>
      <c r="N26" s="125">
        <f t="shared" si="0"/>
        <v>0</v>
      </c>
      <c r="O26" s="127">
        <v>43000000</v>
      </c>
      <c r="P26" s="126">
        <f t="shared" si="4"/>
        <v>2.1600146921185383E-3</v>
      </c>
      <c r="Q26" s="128">
        <f t="shared" si="5"/>
        <v>-0.10416666666666663</v>
      </c>
      <c r="R26" s="129"/>
      <c r="S26" s="69"/>
    </row>
    <row r="27" spans="1:19" x14ac:dyDescent="0.2">
      <c r="A27" s="79"/>
      <c r="B27" s="122" t="s">
        <v>63</v>
      </c>
      <c r="C27" s="779" t="s">
        <v>66</v>
      </c>
      <c r="D27" s="780"/>
      <c r="E27" s="780"/>
      <c r="F27" s="780"/>
      <c r="G27" s="780"/>
      <c r="H27" s="123">
        <v>3038000</v>
      </c>
      <c r="I27" s="123">
        <v>2543000</v>
      </c>
      <c r="J27" s="124">
        <f t="shared" si="1"/>
        <v>1.2837746832564887E-4</v>
      </c>
      <c r="K27" s="125">
        <f t="shared" si="2"/>
        <v>-0.16293614219881503</v>
      </c>
      <c r="L27" s="123">
        <v>2543000</v>
      </c>
      <c r="M27" s="126">
        <f t="shared" si="3"/>
        <v>1.2774226423389401E-4</v>
      </c>
      <c r="N27" s="125">
        <f t="shared" si="0"/>
        <v>0</v>
      </c>
      <c r="O27" s="127">
        <v>2000000</v>
      </c>
      <c r="P27" s="126">
        <f t="shared" si="4"/>
        <v>1.0046579963342039E-4</v>
      </c>
      <c r="Q27" s="128">
        <f t="shared" si="5"/>
        <v>-0.21352732992528511</v>
      </c>
      <c r="R27" s="129"/>
      <c r="S27" s="129"/>
    </row>
    <row r="28" spans="1:19" x14ac:dyDescent="0.2">
      <c r="A28" s="79" t="s">
        <v>56</v>
      </c>
      <c r="B28" s="122"/>
      <c r="C28" s="779" t="s">
        <v>67</v>
      </c>
      <c r="D28" s="780"/>
      <c r="E28" s="780"/>
      <c r="F28" s="780"/>
      <c r="G28" s="780"/>
      <c r="H28" s="123">
        <v>835310000</v>
      </c>
      <c r="I28" s="123">
        <v>835259000</v>
      </c>
      <c r="J28" s="124">
        <f t="shared" si="1"/>
        <v>4.2166117112156169E-2</v>
      </c>
      <c r="K28" s="125">
        <f t="shared" si="2"/>
        <v>-6.1055177119850867E-5</v>
      </c>
      <c r="L28" s="123">
        <v>816497000</v>
      </c>
      <c r="M28" s="126">
        <f t="shared" si="3"/>
        <v>4.1015012001644424E-2</v>
      </c>
      <c r="N28" s="125">
        <f t="shared" si="0"/>
        <v>-2.246249366962827E-2</v>
      </c>
      <c r="O28" s="127">
        <v>776966000</v>
      </c>
      <c r="P28" s="126">
        <f t="shared" si="4"/>
        <v>3.9029255238990056E-2</v>
      </c>
      <c r="Q28" s="128">
        <f t="shared" si="5"/>
        <v>-4.8415364661474558E-2</v>
      </c>
      <c r="R28" s="69"/>
      <c r="S28" s="69"/>
    </row>
    <row r="29" spans="1:19" ht="15" thickBot="1" x14ac:dyDescent="0.25">
      <c r="A29" s="88"/>
      <c r="B29" s="130" t="s">
        <v>63</v>
      </c>
      <c r="C29" s="785" t="s">
        <v>68</v>
      </c>
      <c r="D29" s="786"/>
      <c r="E29" s="786"/>
      <c r="F29" s="786"/>
      <c r="G29" s="786"/>
      <c r="H29" s="131">
        <v>57282000</v>
      </c>
      <c r="I29" s="131">
        <v>57333000</v>
      </c>
      <c r="J29" s="132">
        <f t="shared" si="1"/>
        <v>2.8943237874614336E-3</v>
      </c>
      <c r="K29" s="94">
        <f t="shared" si="2"/>
        <v>8.9033204147903611E-4</v>
      </c>
      <c r="L29" s="131">
        <v>56474000</v>
      </c>
      <c r="M29" s="133">
        <f t="shared" si="3"/>
        <v>2.8368527842488915E-3</v>
      </c>
      <c r="N29" s="94">
        <f t="shared" si="0"/>
        <v>-1.4982645247937465E-2</v>
      </c>
      <c r="O29" s="134">
        <v>52939000</v>
      </c>
      <c r="P29" s="133">
        <f t="shared" si="4"/>
        <v>2.6592794833968209E-3</v>
      </c>
      <c r="Q29" s="135">
        <f t="shared" si="5"/>
        <v>-6.259517654141733E-2</v>
      </c>
      <c r="R29" s="69"/>
      <c r="S29" s="129"/>
    </row>
    <row r="30" spans="1:19" s="107" customFormat="1" ht="15.75" thickBot="1" x14ac:dyDescent="0.25">
      <c r="A30" s="97"/>
      <c r="B30" s="98"/>
      <c r="C30" s="787" t="s">
        <v>69</v>
      </c>
      <c r="D30" s="788"/>
      <c r="E30" s="788"/>
      <c r="F30" s="788"/>
      <c r="G30" s="788"/>
      <c r="H30" s="99">
        <f>SUM(H24:H29)</f>
        <v>2126080000</v>
      </c>
      <c r="I30" s="99">
        <f>SUM(I24:I29)</f>
        <v>2200372000</v>
      </c>
      <c r="J30" s="100">
        <f t="shared" si="1"/>
        <v>0.11108068687952993</v>
      </c>
      <c r="K30" s="101">
        <f t="shared" si="2"/>
        <v>3.494318181818179E-2</v>
      </c>
      <c r="L30" s="99">
        <f>SUM(L24:L29)</f>
        <v>2171507000</v>
      </c>
      <c r="M30" s="102">
        <f t="shared" si="3"/>
        <v>0.1090810935822849</v>
      </c>
      <c r="N30" s="103">
        <f t="shared" si="0"/>
        <v>-1.3118236370940894E-2</v>
      </c>
      <c r="O30" s="104">
        <f>SUM(O24:O29)</f>
        <v>2094905000</v>
      </c>
      <c r="P30" s="102">
        <f>O30/$O$60</f>
        <v>0.10562697729291051</v>
      </c>
      <c r="Q30" s="105">
        <f t="shared" si="5"/>
        <v>-3.5275962730030308E-2</v>
      </c>
      <c r="R30" s="106"/>
      <c r="S30" s="69"/>
    </row>
    <row r="31" spans="1:19" x14ac:dyDescent="0.2">
      <c r="A31" s="59"/>
      <c r="B31" s="60"/>
      <c r="C31" s="61"/>
      <c r="D31" s="12"/>
      <c r="E31" s="12"/>
      <c r="F31" s="12"/>
      <c r="G31" s="12"/>
      <c r="H31" s="108"/>
      <c r="I31" s="108"/>
      <c r="J31" s="109"/>
      <c r="K31" s="109"/>
      <c r="L31" s="108"/>
      <c r="M31" s="109"/>
      <c r="N31" s="114"/>
      <c r="O31" s="111"/>
      <c r="P31" s="109"/>
      <c r="Q31" s="115"/>
    </row>
    <row r="32" spans="1:19" ht="15.75" thickBot="1" x14ac:dyDescent="0.3">
      <c r="A32" s="59"/>
      <c r="B32" s="60"/>
      <c r="C32" s="67" t="s">
        <v>70</v>
      </c>
      <c r="D32" s="12"/>
      <c r="E32" s="12"/>
      <c r="F32" s="12"/>
      <c r="G32" s="12"/>
      <c r="H32" s="108"/>
      <c r="I32" s="108"/>
      <c r="J32" s="114"/>
      <c r="K32" s="114"/>
      <c r="L32" s="108"/>
      <c r="M32" s="114"/>
      <c r="N32" s="114"/>
      <c r="O32" s="111"/>
      <c r="P32" s="114"/>
      <c r="Q32" s="115"/>
      <c r="R32" s="113"/>
      <c r="S32" s="113"/>
    </row>
    <row r="33" spans="1:18" s="78" customFormat="1" x14ac:dyDescent="0.25">
      <c r="A33" s="70"/>
      <c r="B33" s="71" t="s">
        <v>63</v>
      </c>
      <c r="C33" s="789" t="s">
        <v>71</v>
      </c>
      <c r="D33" s="790"/>
      <c r="E33" s="790"/>
      <c r="F33" s="790"/>
      <c r="G33" s="790"/>
      <c r="H33" s="116">
        <v>287548000</v>
      </c>
      <c r="I33" s="116">
        <v>201284000</v>
      </c>
      <c r="J33" s="117">
        <f>I33/$I$60</f>
        <v>1.0161356796877666E-2</v>
      </c>
      <c r="K33" s="118">
        <f>I33/H33-1</f>
        <v>-0.29999860892790076</v>
      </c>
      <c r="L33" s="116">
        <v>2000000</v>
      </c>
      <c r="M33" s="119">
        <f>L33/$L$59</f>
        <v>1.0046579963342039E-4</v>
      </c>
      <c r="N33" s="118">
        <f t="shared" si="0"/>
        <v>-0.99006379046521331</v>
      </c>
      <c r="O33" s="136">
        <v>0</v>
      </c>
      <c r="P33" s="119">
        <f>O33/$O$59</f>
        <v>0</v>
      </c>
      <c r="Q33" s="137">
        <f>O33/L33-1</f>
        <v>-1</v>
      </c>
      <c r="R33" s="138"/>
    </row>
    <row r="34" spans="1:18" x14ac:dyDescent="0.25">
      <c r="A34" s="139" t="s">
        <v>56</v>
      </c>
      <c r="B34" s="140" t="s">
        <v>63</v>
      </c>
      <c r="C34" s="779" t="s">
        <v>72</v>
      </c>
      <c r="D34" s="780"/>
      <c r="E34" s="780"/>
      <c r="F34" s="780"/>
      <c r="G34" s="780"/>
      <c r="H34" s="123">
        <v>974734000</v>
      </c>
      <c r="I34" s="123">
        <v>999734000</v>
      </c>
      <c r="J34" s="124">
        <f>I34/$I$60</f>
        <v>5.0469256751503828E-2</v>
      </c>
      <c r="K34" s="125">
        <f>I34/H34-1</f>
        <v>2.564802294779911E-2</v>
      </c>
      <c r="L34" s="123">
        <v>1150000000</v>
      </c>
      <c r="M34" s="126">
        <f>L34/$L$59</f>
        <v>5.7767834789216724E-2</v>
      </c>
      <c r="N34" s="125">
        <f t="shared" si="0"/>
        <v>0.15030598139105011</v>
      </c>
      <c r="O34" s="127">
        <v>1150000000</v>
      </c>
      <c r="P34" s="126">
        <f>O34/$O$59</f>
        <v>5.7767834789216724E-2</v>
      </c>
      <c r="Q34" s="141">
        <f>O34/L34-1</f>
        <v>0</v>
      </c>
    </row>
    <row r="35" spans="1:18" s="78" customFormat="1" x14ac:dyDescent="0.25">
      <c r="A35" s="79"/>
      <c r="B35" s="122" t="s">
        <v>56</v>
      </c>
      <c r="C35" s="140" t="s">
        <v>73</v>
      </c>
      <c r="D35" s="142" t="s">
        <v>74</v>
      </c>
      <c r="E35" s="60"/>
      <c r="F35" s="60"/>
      <c r="G35" s="60"/>
      <c r="H35" s="143">
        <v>792299000</v>
      </c>
      <c r="I35" s="143">
        <v>792299000</v>
      </c>
      <c r="J35" s="124">
        <f>I35/$I$60</f>
        <v>3.9997380958294637E-2</v>
      </c>
      <c r="K35" s="125">
        <f>I35/H35-1</f>
        <v>0</v>
      </c>
      <c r="L35" s="143">
        <v>1035002000</v>
      </c>
      <c r="M35" s="126">
        <f>L35/$L$59</f>
        <v>5.1991151776094688E-2</v>
      </c>
      <c r="N35" s="125">
        <f t="shared" si="0"/>
        <v>0.30632753543801017</v>
      </c>
      <c r="O35" s="144">
        <v>1035002000</v>
      </c>
      <c r="P35" s="126">
        <f>O35/$O$59</f>
        <v>5.1991151776094688E-2</v>
      </c>
      <c r="Q35" s="141">
        <f>O35/L35-1</f>
        <v>0</v>
      </c>
    </row>
    <row r="36" spans="1:18" s="78" customFormat="1" x14ac:dyDescent="0.2">
      <c r="A36" s="79"/>
      <c r="B36" s="122" t="s">
        <v>63</v>
      </c>
      <c r="C36" s="145"/>
      <c r="D36" s="146" t="s">
        <v>75</v>
      </c>
      <c r="E36" s="147"/>
      <c r="F36" s="147"/>
      <c r="G36" s="147"/>
      <c r="H36" s="148">
        <v>182435000</v>
      </c>
      <c r="I36" s="149">
        <v>207435000</v>
      </c>
      <c r="J36" s="124">
        <f>I36/$I$60</f>
        <v>1.047187579320919E-2</v>
      </c>
      <c r="K36" s="125">
        <f>I36/H36-1</f>
        <v>0.13703510839477073</v>
      </c>
      <c r="L36" s="148">
        <v>114998000</v>
      </c>
      <c r="M36" s="126">
        <f>L36/$L$59</f>
        <v>5.7766830131220394E-3</v>
      </c>
      <c r="N36" s="125">
        <f t="shared" si="0"/>
        <v>-0.44561910960059781</v>
      </c>
      <c r="O36" s="150">
        <v>114998000</v>
      </c>
      <c r="P36" s="126">
        <f>O36/$O$59</f>
        <v>5.7766830131220394E-3</v>
      </c>
      <c r="Q36" s="141">
        <f>O36/L36-1</f>
        <v>0</v>
      </c>
      <c r="R36" s="69"/>
    </row>
    <row r="37" spans="1:18" s="107" customFormat="1" ht="15.75" thickBot="1" x14ac:dyDescent="0.3">
      <c r="A37" s="97"/>
      <c r="B37" s="98"/>
      <c r="C37" s="791" t="s">
        <v>76</v>
      </c>
      <c r="D37" s="792"/>
      <c r="E37" s="792"/>
      <c r="F37" s="792"/>
      <c r="G37" s="792"/>
      <c r="H37" s="99">
        <f>SUM(H33:H34)</f>
        <v>1262282000</v>
      </c>
      <c r="I37" s="99">
        <f>SUM(I33:I34)</f>
        <v>1201018000</v>
      </c>
      <c r="J37" s="100">
        <f>I37/$I$60</f>
        <v>6.0630613548381493E-2</v>
      </c>
      <c r="K37" s="101">
        <f>I37/H37-1</f>
        <v>-4.8534321173874018E-2</v>
      </c>
      <c r="L37" s="99">
        <f>SUM(L33:L34)</f>
        <v>1152000000</v>
      </c>
      <c r="M37" s="102">
        <f>L37/$L$59</f>
        <v>5.7868300588850147E-2</v>
      </c>
      <c r="N37" s="103">
        <f t="shared" si="0"/>
        <v>-4.0813709702935297E-2</v>
      </c>
      <c r="O37" s="104">
        <f>SUM(O33:O34)</f>
        <v>1150000000</v>
      </c>
      <c r="P37" s="102">
        <f>O37/$O$60</f>
        <v>5.7984024997241923E-2</v>
      </c>
      <c r="Q37" s="105">
        <f>O37/L37-1</f>
        <v>-1.7361111111111605E-3</v>
      </c>
      <c r="R37" s="106"/>
    </row>
    <row r="38" spans="1:18" x14ac:dyDescent="0.2">
      <c r="A38" s="59"/>
      <c r="B38" s="60"/>
      <c r="C38" s="61"/>
      <c r="D38" s="12"/>
      <c r="E38" s="12"/>
      <c r="F38" s="12"/>
      <c r="G38" s="12"/>
      <c r="H38" s="108"/>
      <c r="I38" s="108"/>
      <c r="J38" s="109"/>
      <c r="K38" s="109"/>
      <c r="L38" s="108"/>
      <c r="M38" s="109"/>
      <c r="N38" s="114"/>
      <c r="O38" s="111"/>
      <c r="P38" s="109"/>
      <c r="Q38" s="115"/>
    </row>
    <row r="39" spans="1:18" ht="15.75" thickBot="1" x14ac:dyDescent="0.3">
      <c r="A39" s="151"/>
      <c r="B39" s="152"/>
      <c r="C39" s="67" t="s">
        <v>77</v>
      </c>
      <c r="D39" s="12"/>
      <c r="E39" s="12"/>
      <c r="F39" s="12"/>
      <c r="G39" s="12"/>
      <c r="H39" s="108"/>
      <c r="I39" s="108"/>
      <c r="J39" s="114"/>
      <c r="K39" s="114"/>
      <c r="L39" s="108"/>
      <c r="M39" s="114"/>
      <c r="N39" s="114"/>
      <c r="O39" s="111"/>
      <c r="P39" s="114"/>
      <c r="Q39" s="115"/>
    </row>
    <row r="40" spans="1:18" ht="15" thickBot="1" x14ac:dyDescent="0.3">
      <c r="A40" s="153" t="s">
        <v>56</v>
      </c>
      <c r="B40" s="154" t="s">
        <v>63</v>
      </c>
      <c r="C40" s="155" t="s">
        <v>78</v>
      </c>
      <c r="D40" s="156"/>
      <c r="E40" s="156"/>
      <c r="F40" s="156"/>
      <c r="G40" s="156"/>
      <c r="H40" s="157">
        <f>SUM(H41:H47)</f>
        <v>292180000</v>
      </c>
      <c r="I40" s="157">
        <f>SUM(I41:I47)</f>
        <v>353797000</v>
      </c>
      <c r="J40" s="158">
        <f>I40/$I$60</f>
        <v>1.7860622556511833E-2</v>
      </c>
      <c r="K40" s="159">
        <f t="shared" ref="K40:K47" si="6">I40/H40-1</f>
        <v>0.21088712437538493</v>
      </c>
      <c r="L40" s="157">
        <f>SUM(L41:L47)</f>
        <v>356223000</v>
      </c>
      <c r="M40" s="160">
        <f>L40/$L$59</f>
        <v>1.7894114271407954E-2</v>
      </c>
      <c r="N40" s="159">
        <f t="shared" si="0"/>
        <v>6.8570394887463859E-3</v>
      </c>
      <c r="O40" s="161">
        <f>SUM(O41:O47)</f>
        <v>260000000</v>
      </c>
      <c r="P40" s="160">
        <f t="shared" ref="P40:P48" si="7">O40/$O$59</f>
        <v>1.306055395234465E-2</v>
      </c>
      <c r="Q40" s="162">
        <f t="shared" ref="Q40:Q47" si="8">O40/L40-1</f>
        <v>-0.27012012138463826</v>
      </c>
    </row>
    <row r="41" spans="1:18" s="78" customFormat="1" x14ac:dyDescent="0.25">
      <c r="A41" s="163"/>
      <c r="B41" s="164"/>
      <c r="C41" s="165" t="s">
        <v>79</v>
      </c>
      <c r="D41" s="166" t="s">
        <v>80</v>
      </c>
      <c r="E41" s="167"/>
      <c r="F41" s="167"/>
      <c r="G41" s="167"/>
      <c r="H41" s="168">
        <v>4500000</v>
      </c>
      <c r="I41" s="168">
        <v>4500000</v>
      </c>
      <c r="J41" s="117">
        <f>I41/$I$60</f>
        <v>2.271720831558867E-4</v>
      </c>
      <c r="K41" s="118">
        <f t="shared" si="6"/>
        <v>0</v>
      </c>
      <c r="L41" s="168">
        <v>4500000</v>
      </c>
      <c r="M41" s="119">
        <f>L41/$L$59</f>
        <v>2.2604804917519589E-4</v>
      </c>
      <c r="N41" s="169">
        <f t="shared" si="0"/>
        <v>0</v>
      </c>
      <c r="O41" s="170">
        <v>0</v>
      </c>
      <c r="P41" s="119">
        <f t="shared" si="7"/>
        <v>0</v>
      </c>
      <c r="Q41" s="171">
        <f t="shared" si="8"/>
        <v>-1</v>
      </c>
    </row>
    <row r="42" spans="1:18" s="78" customFormat="1" x14ac:dyDescent="0.25">
      <c r="A42" s="163"/>
      <c r="B42" s="172"/>
      <c r="C42" s="173"/>
      <c r="D42" s="146" t="s">
        <v>81</v>
      </c>
      <c r="E42" s="147"/>
      <c r="F42" s="147"/>
      <c r="G42" s="147"/>
      <c r="H42" s="123">
        <v>10000000</v>
      </c>
      <c r="I42" s="174">
        <v>10000000</v>
      </c>
      <c r="J42" s="124">
        <f>I42/$I$60</f>
        <v>5.0482685145752601E-4</v>
      </c>
      <c r="K42" s="125">
        <f t="shared" si="6"/>
        <v>0</v>
      </c>
      <c r="L42" s="123">
        <v>10000000</v>
      </c>
      <c r="M42" s="126">
        <f>L42/$L$59</f>
        <v>5.0232899816710194E-4</v>
      </c>
      <c r="N42" s="125">
        <f t="shared" si="0"/>
        <v>0</v>
      </c>
      <c r="O42" s="127">
        <v>10000000</v>
      </c>
      <c r="P42" s="126">
        <f t="shared" si="7"/>
        <v>5.0232899816710194E-4</v>
      </c>
      <c r="Q42" s="141">
        <f t="shared" si="8"/>
        <v>0</v>
      </c>
    </row>
    <row r="43" spans="1:18" s="78" customFormat="1" x14ac:dyDescent="0.25">
      <c r="A43" s="163"/>
      <c r="B43" s="172"/>
      <c r="C43" s="173"/>
      <c r="D43" s="172" t="s">
        <v>82</v>
      </c>
      <c r="E43" s="175"/>
      <c r="F43" s="175"/>
      <c r="G43" s="175"/>
      <c r="H43" s="123">
        <v>253883000</v>
      </c>
      <c r="I43" s="174">
        <v>310000000</v>
      </c>
      <c r="J43" s="124">
        <f>I43/$I$60</f>
        <v>1.5649632395183306E-2</v>
      </c>
      <c r="K43" s="125">
        <f t="shared" si="6"/>
        <v>0.22103488614834399</v>
      </c>
      <c r="L43" s="123">
        <v>310000000</v>
      </c>
      <c r="M43" s="126">
        <f>L43/$L$59</f>
        <v>1.5572198943180161E-2</v>
      </c>
      <c r="N43" s="125">
        <f t="shared" si="0"/>
        <v>0</v>
      </c>
      <c r="O43" s="127">
        <v>0</v>
      </c>
      <c r="P43" s="126">
        <f t="shared" si="7"/>
        <v>0</v>
      </c>
      <c r="Q43" s="141">
        <f t="shared" si="8"/>
        <v>-1</v>
      </c>
      <c r="R43" s="138"/>
    </row>
    <row r="44" spans="1:18" s="78" customFormat="1" x14ac:dyDescent="0.25">
      <c r="A44" s="176"/>
      <c r="B44" s="172"/>
      <c r="C44" s="173"/>
      <c r="D44" s="172" t="s">
        <v>83</v>
      </c>
      <c r="E44" s="175"/>
      <c r="F44" s="175"/>
      <c r="G44" s="175"/>
      <c r="H44" s="123"/>
      <c r="I44" s="174"/>
      <c r="J44" s="124"/>
      <c r="K44" s="125"/>
      <c r="L44" s="123"/>
      <c r="M44" s="126"/>
      <c r="N44" s="125"/>
      <c r="O44" s="127">
        <v>250000000</v>
      </c>
      <c r="P44" s="126">
        <f t="shared" si="7"/>
        <v>1.2558224954177549E-2</v>
      </c>
      <c r="Q44" s="141"/>
      <c r="R44" s="138"/>
    </row>
    <row r="45" spans="1:18" s="78" customFormat="1" x14ac:dyDescent="0.25">
      <c r="A45" s="176"/>
      <c r="B45" s="172"/>
      <c r="C45" s="173"/>
      <c r="D45" s="172" t="s">
        <v>84</v>
      </c>
      <c r="E45" s="175"/>
      <c r="F45" s="175"/>
      <c r="G45" s="175"/>
      <c r="H45" s="123">
        <v>9397000</v>
      </c>
      <c r="I45" s="123">
        <v>9397000</v>
      </c>
      <c r="J45" s="124">
        <f>I45/$I$60</f>
        <v>4.7438579231463715E-4</v>
      </c>
      <c r="K45" s="125">
        <f t="shared" si="6"/>
        <v>0</v>
      </c>
      <c r="L45" s="123">
        <v>10823000</v>
      </c>
      <c r="M45" s="126">
        <f>L45/$L$59</f>
        <v>5.4367067471625444E-4</v>
      </c>
      <c r="N45" s="125">
        <f t="shared" si="0"/>
        <v>0.15175055868894338</v>
      </c>
      <c r="O45" s="127">
        <v>0</v>
      </c>
      <c r="P45" s="126">
        <f t="shared" si="7"/>
        <v>0</v>
      </c>
      <c r="Q45" s="141">
        <f t="shared" si="8"/>
        <v>-1</v>
      </c>
    </row>
    <row r="46" spans="1:18" s="78" customFormat="1" x14ac:dyDescent="0.25">
      <c r="A46" s="163"/>
      <c r="B46" s="172"/>
      <c r="C46" s="173"/>
      <c r="D46" s="172" t="s">
        <v>85</v>
      </c>
      <c r="E46" s="175"/>
      <c r="F46" s="175"/>
      <c r="G46" s="175"/>
      <c r="H46" s="123">
        <v>13500000</v>
      </c>
      <c r="I46" s="123">
        <v>13500000</v>
      </c>
      <c r="J46" s="124">
        <f>I46/$I$60</f>
        <v>6.8151624946766014E-4</v>
      </c>
      <c r="K46" s="125">
        <f t="shared" si="6"/>
        <v>0</v>
      </c>
      <c r="L46" s="123">
        <v>14500000</v>
      </c>
      <c r="M46" s="126">
        <f>L46/$L$59</f>
        <v>7.2837704734229783E-4</v>
      </c>
      <c r="N46" s="125">
        <f t="shared" si="0"/>
        <v>7.4074074074074181E-2</v>
      </c>
      <c r="O46" s="127">
        <v>0</v>
      </c>
      <c r="P46" s="126">
        <f t="shared" si="7"/>
        <v>0</v>
      </c>
      <c r="Q46" s="141">
        <f t="shared" si="8"/>
        <v>-1</v>
      </c>
    </row>
    <row r="47" spans="1:18" s="78" customFormat="1" ht="15" thickBot="1" x14ac:dyDescent="0.3">
      <c r="A47" s="163"/>
      <c r="B47" s="172"/>
      <c r="C47" s="173"/>
      <c r="D47" s="172" t="s">
        <v>86</v>
      </c>
      <c r="E47" s="175"/>
      <c r="F47" s="175"/>
      <c r="G47" s="175"/>
      <c r="H47" s="123">
        <v>900000</v>
      </c>
      <c r="I47" s="123">
        <v>6400000</v>
      </c>
      <c r="J47" s="124">
        <f>I47/$I$60</f>
        <v>3.2308918493281666E-4</v>
      </c>
      <c r="K47" s="125">
        <f t="shared" si="6"/>
        <v>6.1111111111111107</v>
      </c>
      <c r="L47" s="123">
        <v>6400000</v>
      </c>
      <c r="M47" s="126">
        <f>L47/$L$59</f>
        <v>3.2149055882694524E-4</v>
      </c>
      <c r="N47" s="125">
        <f t="shared" si="0"/>
        <v>0</v>
      </c>
      <c r="O47" s="127">
        <v>0</v>
      </c>
      <c r="P47" s="126">
        <f t="shared" si="7"/>
        <v>0</v>
      </c>
      <c r="Q47" s="141">
        <f t="shared" si="8"/>
        <v>-1</v>
      </c>
    </row>
    <row r="48" spans="1:18" ht="15" thickBot="1" x14ac:dyDescent="0.3">
      <c r="A48" s="177"/>
      <c r="B48" s="178"/>
      <c r="C48" s="155" t="s">
        <v>87</v>
      </c>
      <c r="D48" s="156"/>
      <c r="E48" s="156"/>
      <c r="F48" s="156"/>
      <c r="G48" s="156"/>
      <c r="H48" s="179">
        <f>SUM(H49:H57)</f>
        <v>150000000</v>
      </c>
      <c r="I48" s="179">
        <f>SUM(I49:I57)</f>
        <v>150001000</v>
      </c>
      <c r="J48" s="158">
        <f>I48/$I$60</f>
        <v>7.5724532545480353E-3</v>
      </c>
      <c r="K48" s="159">
        <f>I48/H48-1</f>
        <v>6.6666666667103414E-6</v>
      </c>
      <c r="L48" s="179">
        <f>SUM(L49:L57)</f>
        <v>234536000</v>
      </c>
      <c r="M48" s="160">
        <f>L48/$L$59</f>
        <v>1.1781423391411942E-2</v>
      </c>
      <c r="N48" s="159">
        <f t="shared" si="0"/>
        <v>0.56356290958060273</v>
      </c>
      <c r="O48" s="180">
        <f>SUM(O49:O57)</f>
        <v>215995000</v>
      </c>
      <c r="P48" s="160">
        <f t="shared" si="7"/>
        <v>1.0850055195910318E-2</v>
      </c>
      <c r="Q48" s="162">
        <f>O48/L48-1</f>
        <v>-7.9053961865129474E-2</v>
      </c>
    </row>
    <row r="49" spans="1:19" s="78" customFormat="1" x14ac:dyDescent="0.25">
      <c r="A49" s="70" t="s">
        <v>56</v>
      </c>
      <c r="B49" s="166" t="s">
        <v>63</v>
      </c>
      <c r="C49" s="165" t="s">
        <v>79</v>
      </c>
      <c r="D49" s="181" t="s">
        <v>88</v>
      </c>
      <c r="E49" s="182"/>
      <c r="F49" s="182"/>
      <c r="G49" s="182"/>
      <c r="H49" s="183"/>
      <c r="I49" s="183"/>
      <c r="J49" s="184"/>
      <c r="K49" s="185"/>
      <c r="L49" s="183"/>
      <c r="M49" s="186"/>
      <c r="N49" s="185"/>
      <c r="O49" s="187"/>
      <c r="P49" s="186"/>
      <c r="Q49" s="137"/>
    </row>
    <row r="50" spans="1:19" s="78" customFormat="1" x14ac:dyDescent="0.25">
      <c r="A50" s="79"/>
      <c r="B50" s="142"/>
      <c r="C50" s="173"/>
      <c r="D50" s="140" t="s">
        <v>73</v>
      </c>
      <c r="E50" s="172" t="s">
        <v>89</v>
      </c>
      <c r="F50" s="188"/>
      <c r="G50" s="188"/>
      <c r="H50" s="189">
        <v>40000000</v>
      </c>
      <c r="I50" s="189">
        <v>44593000</v>
      </c>
      <c r="J50" s="190">
        <f t="shared" ref="J50:J55" si="9">I50/$I$60</f>
        <v>2.2511743787045455E-3</v>
      </c>
      <c r="K50" s="191"/>
      <c r="L50" s="189">
        <v>46600000</v>
      </c>
      <c r="M50" s="192">
        <f t="shared" ref="M50:M56" si="10">L50/$L$59</f>
        <v>2.340853131458695E-3</v>
      </c>
      <c r="N50" s="191">
        <f>L50/I50-1</f>
        <v>4.500706388895126E-2</v>
      </c>
      <c r="O50" s="127">
        <v>51300000</v>
      </c>
      <c r="P50" s="192">
        <f t="shared" ref="P50:P59" si="11">O50/$O$59</f>
        <v>2.5769477605972332E-3</v>
      </c>
      <c r="Q50" s="141">
        <f>O50/L50-1</f>
        <v>0.10085836909871237</v>
      </c>
    </row>
    <row r="51" spans="1:19" s="78" customFormat="1" x14ac:dyDescent="0.25">
      <c r="A51" s="193"/>
      <c r="B51" s="142"/>
      <c r="C51" s="173"/>
      <c r="D51" s="173"/>
      <c r="E51" s="172" t="s">
        <v>90</v>
      </c>
      <c r="F51" s="188"/>
      <c r="G51" s="188"/>
      <c r="H51" s="189">
        <v>19000000</v>
      </c>
      <c r="I51" s="189">
        <v>22000000</v>
      </c>
      <c r="J51" s="190">
        <f t="shared" si="9"/>
        <v>1.1106190732065571E-3</v>
      </c>
      <c r="K51" s="191">
        <f>I51/H51-1</f>
        <v>0.15789473684210531</v>
      </c>
      <c r="L51" s="189">
        <v>22000000</v>
      </c>
      <c r="M51" s="192">
        <f t="shared" si="10"/>
        <v>1.1051237959676242E-3</v>
      </c>
      <c r="N51" s="191">
        <f>L51/I51-1</f>
        <v>0</v>
      </c>
      <c r="O51" s="127">
        <v>22000000</v>
      </c>
      <c r="P51" s="192">
        <f t="shared" si="11"/>
        <v>1.1051237959676242E-3</v>
      </c>
      <c r="Q51" s="141">
        <f>O51/L51-1</f>
        <v>0</v>
      </c>
    </row>
    <row r="52" spans="1:19" s="78" customFormat="1" x14ac:dyDescent="0.25">
      <c r="A52" s="193"/>
      <c r="B52" s="142"/>
      <c r="C52" s="173"/>
      <c r="D52" s="173"/>
      <c r="E52" s="188" t="s">
        <v>91</v>
      </c>
      <c r="F52" s="188"/>
      <c r="G52" s="194"/>
      <c r="H52" s="195">
        <v>0</v>
      </c>
      <c r="I52" s="195">
        <v>15000000</v>
      </c>
      <c r="J52" s="196">
        <f t="shared" si="9"/>
        <v>7.5724027718628896E-4</v>
      </c>
      <c r="K52" s="197"/>
      <c r="L52" s="195">
        <v>15000000</v>
      </c>
      <c r="M52" s="198">
        <f t="shared" si="10"/>
        <v>7.5349349725065292E-4</v>
      </c>
      <c r="N52" s="191">
        <v>1</v>
      </c>
      <c r="O52" s="170">
        <v>12000000</v>
      </c>
      <c r="P52" s="198">
        <f t="shared" si="11"/>
        <v>6.0279479780052229E-4</v>
      </c>
      <c r="Q52" s="141">
        <f>O52/L52-1</f>
        <v>-0.19999999999999996</v>
      </c>
    </row>
    <row r="53" spans="1:19" s="78" customFormat="1" x14ac:dyDescent="0.25">
      <c r="A53" s="193"/>
      <c r="B53" s="142"/>
      <c r="C53" s="173"/>
      <c r="D53" s="173"/>
      <c r="E53" s="188" t="s">
        <v>92</v>
      </c>
      <c r="F53" s="188"/>
      <c r="G53" s="188"/>
      <c r="H53" s="195">
        <v>0</v>
      </c>
      <c r="I53" s="195">
        <v>0</v>
      </c>
      <c r="J53" s="196">
        <f t="shared" si="9"/>
        <v>0</v>
      </c>
      <c r="K53" s="197">
        <v>0</v>
      </c>
      <c r="L53" s="195">
        <v>50000000</v>
      </c>
      <c r="M53" s="198">
        <f t="shared" si="10"/>
        <v>2.5116449908355099E-3</v>
      </c>
      <c r="N53" s="191">
        <v>0</v>
      </c>
      <c r="O53" s="170">
        <v>50000000</v>
      </c>
      <c r="P53" s="198">
        <f t="shared" si="11"/>
        <v>2.5116449908355099E-3</v>
      </c>
      <c r="Q53" s="141">
        <v>1</v>
      </c>
    </row>
    <row r="54" spans="1:19" s="78" customFormat="1" x14ac:dyDescent="0.25">
      <c r="A54" s="193"/>
      <c r="B54" s="142"/>
      <c r="C54" s="173"/>
      <c r="D54" s="173"/>
      <c r="E54" s="172" t="s">
        <v>93</v>
      </c>
      <c r="F54" s="188"/>
      <c r="G54" s="188"/>
      <c r="H54" s="189">
        <v>10000000</v>
      </c>
      <c r="I54" s="189">
        <v>10000000</v>
      </c>
      <c r="J54" s="190">
        <f t="shared" si="9"/>
        <v>5.0482685145752601E-4</v>
      </c>
      <c r="K54" s="191">
        <f>I54/H54-1</f>
        <v>0</v>
      </c>
      <c r="L54" s="189">
        <v>10000000</v>
      </c>
      <c r="M54" s="192">
        <f t="shared" si="10"/>
        <v>5.0232899816710194E-4</v>
      </c>
      <c r="N54" s="191">
        <f>L54/I54-1</f>
        <v>0</v>
      </c>
      <c r="O54" s="127">
        <v>9000000</v>
      </c>
      <c r="P54" s="192">
        <f t="shared" si="11"/>
        <v>4.5209609835039177E-4</v>
      </c>
      <c r="Q54" s="141">
        <f>O54/L54-1</f>
        <v>-9.9999999999999978E-2</v>
      </c>
    </row>
    <row r="55" spans="1:19" s="78" customFormat="1" x14ac:dyDescent="0.25">
      <c r="A55" s="193"/>
      <c r="B55" s="142"/>
      <c r="C55" s="173"/>
      <c r="D55" s="173"/>
      <c r="E55" s="172" t="s">
        <v>94</v>
      </c>
      <c r="F55" s="175"/>
      <c r="G55" s="175"/>
      <c r="H55" s="189">
        <v>26000000</v>
      </c>
      <c r="I55" s="189">
        <v>26000000</v>
      </c>
      <c r="J55" s="190">
        <f t="shared" si="9"/>
        <v>1.3125498137895675E-3</v>
      </c>
      <c r="K55" s="191">
        <f>I55/H55-1</f>
        <v>0</v>
      </c>
      <c r="L55" s="189">
        <v>26000000</v>
      </c>
      <c r="M55" s="192">
        <f t="shared" si="10"/>
        <v>1.3060553952344651E-3</v>
      </c>
      <c r="N55" s="191">
        <f>L55/I55-1</f>
        <v>0</v>
      </c>
      <c r="O55" s="127">
        <v>26000000</v>
      </c>
      <c r="P55" s="192">
        <f t="shared" si="11"/>
        <v>1.3060553952344651E-3</v>
      </c>
      <c r="Q55" s="141">
        <f>O55/L55-1</f>
        <v>0</v>
      </c>
    </row>
    <row r="56" spans="1:19" s="78" customFormat="1" x14ac:dyDescent="0.25">
      <c r="A56" s="193"/>
      <c r="B56" s="142"/>
      <c r="C56" s="173"/>
      <c r="D56" s="173"/>
      <c r="E56" s="199" t="s">
        <v>95</v>
      </c>
      <c r="F56" s="199"/>
      <c r="G56" s="199"/>
      <c r="H56" s="195">
        <v>15000000</v>
      </c>
      <c r="I56" s="195">
        <v>22408000</v>
      </c>
      <c r="J56" s="196"/>
      <c r="K56" s="197"/>
      <c r="L56" s="195">
        <v>54936000</v>
      </c>
      <c r="M56" s="198">
        <f t="shared" si="10"/>
        <v>2.7595945843307914E-3</v>
      </c>
      <c r="N56" s="197"/>
      <c r="O56" s="170">
        <v>13387000</v>
      </c>
      <c r="P56" s="192">
        <f t="shared" si="11"/>
        <v>6.7246782984629937E-4</v>
      </c>
      <c r="Q56" s="141">
        <f>O56/L56-1</f>
        <v>-0.75631644094946848</v>
      </c>
      <c r="S56" s="138"/>
    </row>
    <row r="57" spans="1:19" s="78" customFormat="1" x14ac:dyDescent="0.25">
      <c r="A57" s="193" t="s">
        <v>56</v>
      </c>
      <c r="B57" s="142"/>
      <c r="C57" s="793" t="s">
        <v>96</v>
      </c>
      <c r="D57" s="794"/>
      <c r="E57" s="794"/>
      <c r="F57" s="794"/>
      <c r="G57" s="795"/>
      <c r="H57" s="195">
        <v>40000000</v>
      </c>
      <c r="I57" s="195">
        <v>10000000</v>
      </c>
      <c r="J57" s="196"/>
      <c r="K57" s="197"/>
      <c r="L57" s="195">
        <v>10000000</v>
      </c>
      <c r="M57" s="198"/>
      <c r="N57" s="197"/>
      <c r="O57" s="170">
        <v>32308000</v>
      </c>
      <c r="P57" s="192">
        <f t="shared" si="11"/>
        <v>1.6229245272782729E-3</v>
      </c>
      <c r="Q57" s="141">
        <f>O57/L57-1</f>
        <v>2.2307999999999999</v>
      </c>
    </row>
    <row r="58" spans="1:19" s="107" customFormat="1" ht="15.75" thickBot="1" x14ac:dyDescent="0.3">
      <c r="A58" s="97"/>
      <c r="B58" s="200"/>
      <c r="C58" s="201" t="s">
        <v>97</v>
      </c>
      <c r="D58" s="202"/>
      <c r="E58" s="202"/>
      <c r="F58" s="202"/>
      <c r="G58" s="202"/>
      <c r="H58" s="99">
        <f>H40+H48</f>
        <v>442180000</v>
      </c>
      <c r="I58" s="99">
        <f>I40+I48</f>
        <v>503798000</v>
      </c>
      <c r="J58" s="100">
        <f>I58/$I$60</f>
        <v>2.5433075811059868E-2</v>
      </c>
      <c r="K58" s="101">
        <f>I58/H58-1</f>
        <v>0.13935049075037309</v>
      </c>
      <c r="L58" s="99">
        <f>L40+L48</f>
        <v>590759000</v>
      </c>
      <c r="M58" s="102">
        <f>L58/$L$59</f>
        <v>2.9675537662819898E-2</v>
      </c>
      <c r="N58" s="103">
        <f t="shared" si="0"/>
        <v>0.1726108479986026</v>
      </c>
      <c r="O58" s="104">
        <f>O40+O48</f>
        <v>475995000</v>
      </c>
      <c r="P58" s="102">
        <f>O58/$O$60</f>
        <v>2.4000092155271449E-2</v>
      </c>
      <c r="Q58" s="105">
        <f>O58/L58-1</f>
        <v>-0.1942653433972229</v>
      </c>
      <c r="R58" s="106"/>
    </row>
    <row r="59" spans="1:19" s="212" customFormat="1" ht="6.75" customHeight="1" thickBot="1" x14ac:dyDescent="0.3">
      <c r="A59" s="203"/>
      <c r="B59" s="204"/>
      <c r="C59" s="205"/>
      <c r="D59" s="205"/>
      <c r="E59" s="205"/>
      <c r="F59" s="205"/>
      <c r="G59" s="205"/>
      <c r="H59" s="206"/>
      <c r="I59" s="207">
        <f>I63-I61</f>
        <v>19808772000</v>
      </c>
      <c r="J59" s="208"/>
      <c r="K59" s="208"/>
      <c r="L59" s="207">
        <f>L63</f>
        <v>19907272000</v>
      </c>
      <c r="M59" s="208">
        <f>L59/$L$59</f>
        <v>1</v>
      </c>
      <c r="N59" s="209"/>
      <c r="O59" s="210">
        <v>19907272000</v>
      </c>
      <c r="P59" s="208">
        <f t="shared" si="11"/>
        <v>1</v>
      </c>
      <c r="Q59" s="211"/>
    </row>
    <row r="60" spans="1:19" s="106" customFormat="1" ht="15.75" x14ac:dyDescent="0.25">
      <c r="A60" s="213"/>
      <c r="B60" s="214"/>
      <c r="C60" s="215" t="s">
        <v>98</v>
      </c>
      <c r="D60" s="216"/>
      <c r="E60" s="216"/>
      <c r="F60" s="216"/>
      <c r="G60" s="217"/>
      <c r="H60" s="218">
        <f>H21+H30+H37+H58</f>
        <v>19308772000</v>
      </c>
      <c r="I60" s="218">
        <f>I21+I30+I37+I58</f>
        <v>19808772000</v>
      </c>
      <c r="J60" s="219">
        <f>I60/$I$60</f>
        <v>1</v>
      </c>
      <c r="K60" s="220">
        <f>I60/H60-1</f>
        <v>2.5894966287861365E-2</v>
      </c>
      <c r="L60" s="218">
        <f>L21+L30+L37+L58</f>
        <v>19907272000</v>
      </c>
      <c r="M60" s="221">
        <f>L60/$L$59</f>
        <v>1</v>
      </c>
      <c r="N60" s="222">
        <f t="shared" si="0"/>
        <v>4.9725444868566893E-3</v>
      </c>
      <c r="O60" s="223">
        <f>O21+O30+O37+O58</f>
        <v>19833048845</v>
      </c>
      <c r="P60" s="221">
        <f>O60/$O$60</f>
        <v>1</v>
      </c>
      <c r="Q60" s="224">
        <f>O60/L60-1</f>
        <v>-3.7284443091951669E-3</v>
      </c>
    </row>
    <row r="61" spans="1:19" s="106" customFormat="1" ht="15.75" x14ac:dyDescent="0.25">
      <c r="A61" s="225"/>
      <c r="B61" s="226"/>
      <c r="C61" s="227" t="s">
        <v>99</v>
      </c>
      <c r="D61" s="228"/>
      <c r="E61" s="228"/>
      <c r="F61" s="228"/>
      <c r="G61" s="228"/>
      <c r="H61" s="123">
        <v>-450000000</v>
      </c>
      <c r="I61" s="123"/>
      <c r="J61" s="124"/>
      <c r="K61" s="125"/>
      <c r="L61" s="123"/>
      <c r="M61" s="229"/>
      <c r="N61" s="230"/>
      <c r="O61" s="231">
        <v>241068000</v>
      </c>
      <c r="P61" s="229"/>
      <c r="Q61" s="232"/>
    </row>
    <row r="62" spans="1:19" s="106" customFormat="1" ht="15.75" x14ac:dyDescent="0.25">
      <c r="A62" s="225"/>
      <c r="B62" s="226"/>
      <c r="C62" s="227" t="s">
        <v>100</v>
      </c>
      <c r="D62" s="228"/>
      <c r="E62" s="228"/>
      <c r="F62" s="228"/>
      <c r="G62" s="228"/>
      <c r="H62" s="123"/>
      <c r="I62" s="123"/>
      <c r="J62" s="124"/>
      <c r="K62" s="125"/>
      <c r="L62" s="123"/>
      <c r="M62" s="229"/>
      <c r="N62" s="230"/>
      <c r="O62" s="231">
        <v>400000000</v>
      </c>
      <c r="P62" s="229"/>
      <c r="Q62" s="232"/>
    </row>
    <row r="63" spans="1:19" s="107" customFormat="1" ht="18" x14ac:dyDescent="0.25">
      <c r="A63" s="233"/>
      <c r="B63" s="234"/>
      <c r="C63" s="781" t="s">
        <v>101</v>
      </c>
      <c r="D63" s="782"/>
      <c r="E63" s="782"/>
      <c r="F63" s="782"/>
      <c r="G63" s="782"/>
      <c r="H63" s="235">
        <v>18858772000</v>
      </c>
      <c r="I63" s="235">
        <v>19808772000</v>
      </c>
      <c r="J63" s="236">
        <f>I63/$I$60</f>
        <v>1</v>
      </c>
      <c r="K63" s="230">
        <f>I63/H63-1</f>
        <v>5.0374435832831521E-2</v>
      </c>
      <c r="L63" s="235">
        <f>19808772000+98500000</f>
        <v>19907272000</v>
      </c>
      <c r="M63" s="229">
        <f>L63/$L$59</f>
        <v>1</v>
      </c>
      <c r="N63" s="237">
        <f t="shared" si="0"/>
        <v>4.9725444868566893E-3</v>
      </c>
      <c r="O63" s="238">
        <f>+O60-O61-O62</f>
        <v>19191980845</v>
      </c>
      <c r="P63" s="229">
        <f>O63/$O$59</f>
        <v>0.96406885107110607</v>
      </c>
      <c r="Q63" s="239">
        <f>O63/L63-1</f>
        <v>-3.593114892889393E-2</v>
      </c>
    </row>
    <row r="64" spans="1:19" s="107" customFormat="1" ht="16.5" thickBot="1" x14ac:dyDescent="0.3">
      <c r="A64" s="240"/>
      <c r="B64" s="241"/>
      <c r="C64" s="783" t="s">
        <v>102</v>
      </c>
      <c r="D64" s="784"/>
      <c r="E64" s="784"/>
      <c r="F64" s="784"/>
      <c r="G64" s="784"/>
      <c r="H64" s="242">
        <f>H63-H60-H61</f>
        <v>0</v>
      </c>
      <c r="I64" s="242">
        <f>I60+I61-I63</f>
        <v>0</v>
      </c>
      <c r="J64" s="243"/>
      <c r="K64" s="244"/>
      <c r="L64" s="242">
        <f>L60+L61-L63</f>
        <v>0</v>
      </c>
      <c r="M64" s="245"/>
      <c r="N64" s="246"/>
      <c r="O64" s="247">
        <f>O60-O61-O62-O63</f>
        <v>0</v>
      </c>
      <c r="P64" s="245"/>
      <c r="Q64" s="248"/>
    </row>
    <row r="65" spans="1:17" ht="15" x14ac:dyDescent="0.25">
      <c r="A65" s="249"/>
      <c r="B65" s="249"/>
      <c r="C65" s="249"/>
      <c r="D65" s="249"/>
      <c r="E65" s="249"/>
      <c r="F65" s="249"/>
      <c r="G65" s="249"/>
      <c r="H65" s="250"/>
      <c r="I65" s="251"/>
      <c r="J65" s="252"/>
      <c r="K65" s="253"/>
      <c r="L65" s="253"/>
      <c r="M65" s="252"/>
      <c r="N65" s="253"/>
      <c r="O65" s="253"/>
    </row>
    <row r="66" spans="1:17" ht="18" x14ac:dyDescent="0.25">
      <c r="A66" s="254" t="s">
        <v>103</v>
      </c>
      <c r="B66" s="249"/>
      <c r="C66" s="249"/>
      <c r="D66" s="249"/>
      <c r="E66" s="249"/>
      <c r="F66" s="249"/>
      <c r="G66" s="251"/>
      <c r="H66" s="251"/>
      <c r="I66" s="251"/>
      <c r="J66" s="255"/>
      <c r="K66" s="251"/>
      <c r="L66" s="250"/>
      <c r="M66" s="255"/>
      <c r="N66" s="250"/>
      <c r="O66" s="256"/>
      <c r="P66" s="257"/>
      <c r="Q66" s="257"/>
    </row>
    <row r="67" spans="1:17" s="258" customFormat="1" ht="23.25" x14ac:dyDescent="0.25">
      <c r="J67" s="259"/>
      <c r="K67" s="259"/>
      <c r="L67" s="259"/>
      <c r="M67" s="259"/>
      <c r="N67" s="259"/>
      <c r="O67" s="260"/>
    </row>
    <row r="68" spans="1:17" s="258" customFormat="1" ht="12.75" x14ac:dyDescent="0.25">
      <c r="J68" s="261"/>
      <c r="L68" s="262"/>
      <c r="M68" s="261"/>
      <c r="N68" s="262"/>
    </row>
    <row r="69" spans="1:17" x14ac:dyDescent="0.25">
      <c r="H69" s="11" t="s">
        <v>104</v>
      </c>
      <c r="J69" s="263"/>
      <c r="L69" s="264"/>
      <c r="M69" s="263"/>
      <c r="O69" s="113"/>
    </row>
    <row r="70" spans="1:17" x14ac:dyDescent="0.25">
      <c r="J70" s="263"/>
      <c r="L70" s="264"/>
      <c r="M70" s="263"/>
    </row>
    <row r="71" spans="1:17" x14ac:dyDescent="0.25">
      <c r="J71" s="263"/>
      <c r="L71" s="264"/>
      <c r="M71" s="263"/>
    </row>
    <row r="72" spans="1:17" x14ac:dyDescent="0.25">
      <c r="J72" s="263"/>
      <c r="L72" s="264"/>
      <c r="M72" s="263"/>
    </row>
    <row r="73" spans="1:17" ht="23.25" x14ac:dyDescent="0.25">
      <c r="I73" s="265"/>
    </row>
    <row r="74" spans="1:17" ht="23.25" x14ac:dyDescent="0.25">
      <c r="I74" s="265"/>
    </row>
    <row r="75" spans="1:17" ht="23.25" x14ac:dyDescent="0.25">
      <c r="I75" s="265"/>
    </row>
    <row r="76" spans="1:17" ht="23.25" x14ac:dyDescent="0.25">
      <c r="I76" s="265"/>
    </row>
    <row r="77" spans="1:17" ht="23.25" x14ac:dyDescent="0.25">
      <c r="I77" s="265"/>
    </row>
    <row r="78" spans="1:17" ht="23.25" x14ac:dyDescent="0.25">
      <c r="I78" s="265"/>
    </row>
    <row r="79" spans="1:17" ht="23.25" x14ac:dyDescent="0.25">
      <c r="I79" s="265"/>
    </row>
    <row r="80" spans="1:17" ht="23.25" x14ac:dyDescent="0.25">
      <c r="I80" s="265"/>
    </row>
    <row r="81" spans="9:9" ht="23.25" x14ac:dyDescent="0.25">
      <c r="I81" s="265"/>
    </row>
    <row r="82" spans="9:9" ht="23.25" x14ac:dyDescent="0.25">
      <c r="I82" s="265"/>
    </row>
    <row r="83" spans="9:9" ht="23.25" x14ac:dyDescent="0.25">
      <c r="I83" s="265"/>
    </row>
    <row r="84" spans="9:9" ht="23.25" x14ac:dyDescent="0.25">
      <c r="I84" s="265"/>
    </row>
    <row r="85" spans="9:9" ht="23.25" x14ac:dyDescent="0.25">
      <c r="I85" s="265"/>
    </row>
    <row r="86" spans="9:9" ht="23.25" x14ac:dyDescent="0.25">
      <c r="I86" s="265"/>
    </row>
    <row r="87" spans="9:9" ht="23.25" x14ac:dyDescent="0.25">
      <c r="I87" s="265"/>
    </row>
    <row r="88" spans="9:9" ht="23.25" x14ac:dyDescent="0.25">
      <c r="I88" s="265"/>
    </row>
    <row r="89" spans="9:9" ht="23.25" x14ac:dyDescent="0.25">
      <c r="I89" s="265"/>
    </row>
    <row r="90" spans="9:9" ht="23.25" x14ac:dyDescent="0.25">
      <c r="I90" s="265"/>
    </row>
    <row r="91" spans="9:9" ht="23.25" x14ac:dyDescent="0.25">
      <c r="I91" s="265"/>
    </row>
    <row r="92" spans="9:9" ht="23.25" x14ac:dyDescent="0.25">
      <c r="I92" s="265"/>
    </row>
    <row r="93" spans="9:9" ht="23.25" x14ac:dyDescent="0.25">
      <c r="I93" s="265"/>
    </row>
    <row r="94" spans="9:9" ht="23.25" x14ac:dyDescent="0.25">
      <c r="I94" s="265"/>
    </row>
    <row r="95" spans="9:9" ht="23.25" x14ac:dyDescent="0.25">
      <c r="I95" s="265"/>
    </row>
    <row r="96" spans="9:9" ht="23.25" x14ac:dyDescent="0.25">
      <c r="I96" s="265"/>
    </row>
    <row r="97" spans="9:9" ht="23.25" x14ac:dyDescent="0.25">
      <c r="I97" s="265"/>
    </row>
    <row r="98" spans="9:9" ht="23.25" x14ac:dyDescent="0.25">
      <c r="I98" s="265"/>
    </row>
  </sheetData>
  <mergeCells count="43">
    <mergeCell ref="A8:D8"/>
    <mergeCell ref="J8:K8"/>
    <mergeCell ref="A3:Q3"/>
    <mergeCell ref="A6:D6"/>
    <mergeCell ref="J6:K6"/>
    <mergeCell ref="A7:D7"/>
    <mergeCell ref="J7:K7"/>
    <mergeCell ref="A12:A14"/>
    <mergeCell ref="B12:B14"/>
    <mergeCell ref="C12:G14"/>
    <mergeCell ref="H12:H14"/>
    <mergeCell ref="I12:I14"/>
    <mergeCell ref="A9:D9"/>
    <mergeCell ref="J9:K9"/>
    <mergeCell ref="A10:H10"/>
    <mergeCell ref="J10:K10"/>
    <mergeCell ref="A11:I11"/>
    <mergeCell ref="P12:P14"/>
    <mergeCell ref="Q12:Q14"/>
    <mergeCell ref="C15:G15"/>
    <mergeCell ref="C21:G21"/>
    <mergeCell ref="C24:G24"/>
    <mergeCell ref="C20:G20"/>
    <mergeCell ref="J12:J14"/>
    <mergeCell ref="K12:K14"/>
    <mergeCell ref="C18:G18"/>
    <mergeCell ref="C19:G19"/>
    <mergeCell ref="N12:N14"/>
    <mergeCell ref="O12:O14"/>
    <mergeCell ref="C26:G26"/>
    <mergeCell ref="L12:L14"/>
    <mergeCell ref="M12:M14"/>
    <mergeCell ref="C25:G25"/>
    <mergeCell ref="C27:G27"/>
    <mergeCell ref="C28:G28"/>
    <mergeCell ref="C63:G63"/>
    <mergeCell ref="C64:G64"/>
    <mergeCell ref="C29:G29"/>
    <mergeCell ref="C30:G30"/>
    <mergeCell ref="C33:G33"/>
    <mergeCell ref="C34:G34"/>
    <mergeCell ref="C37:G37"/>
    <mergeCell ref="C57:G57"/>
  </mergeCells>
  <printOptions horizontalCentered="1"/>
  <pageMargins left="0.74803149606299213" right="0.59055118110236227" top="0.98425196850393704" bottom="0.74803149606299213" header="0.59055118110236227" footer="0.19685039370078741"/>
  <pageSetup paperSize="9" scale="37" orientation="portrait" r:id="rId1"/>
  <headerFooter alignWithMargins="0">
    <oddHeader>&amp;RKapitola C.I.1
&amp;"-,Tučné"Tabulka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opLeftCell="N1" zoomScaleNormal="100" workbookViewId="0">
      <selection activeCell="AB34" sqref="AB34"/>
    </sheetView>
  </sheetViews>
  <sheetFormatPr defaultRowHeight="15" x14ac:dyDescent="0.25"/>
  <cols>
    <col min="1" max="1" width="3.140625" style="267" hidden="1" customWidth="1"/>
    <col min="2" max="2" width="9.28515625" style="267" hidden="1" customWidth="1"/>
    <col min="3" max="3" width="14.5703125" style="267" hidden="1" customWidth="1"/>
    <col min="4" max="4" width="14" style="267" hidden="1" customWidth="1"/>
    <col min="5" max="5" width="13.42578125" style="267" hidden="1" customWidth="1"/>
    <col min="6" max="6" width="11.7109375" style="267" hidden="1" customWidth="1"/>
    <col min="7" max="12" width="9.85546875" style="267" hidden="1" customWidth="1"/>
    <col min="13" max="13" width="0" style="267" hidden="1" customWidth="1"/>
    <col min="14" max="14" width="3" style="267" customWidth="1"/>
    <col min="15" max="15" width="7.85546875" style="267" customWidth="1"/>
    <col min="16" max="17" width="15" style="267" customWidth="1"/>
    <col min="18" max="18" width="14.7109375" style="267" customWidth="1"/>
    <col min="19" max="19" width="13.5703125" style="267" customWidth="1"/>
    <col min="20" max="20" width="15" style="267" customWidth="1"/>
    <col min="21" max="24" width="13.5703125" style="267" customWidth="1"/>
    <col min="25" max="25" width="15.28515625" style="267" customWidth="1"/>
    <col min="26" max="26" width="17.7109375" style="267" customWidth="1"/>
    <col min="27" max="256" width="9.140625" style="267"/>
    <col min="257" max="269" width="0" style="267" hidden="1" customWidth="1"/>
    <col min="270" max="270" width="3" style="267" customWidth="1"/>
    <col min="271" max="271" width="7.85546875" style="267" customWidth="1"/>
    <col min="272" max="272" width="15" style="267" customWidth="1"/>
    <col min="273" max="281" width="13.5703125" style="267" customWidth="1"/>
    <col min="282" max="282" width="17.7109375" style="267" customWidth="1"/>
    <col min="283" max="512" width="9.140625" style="267"/>
    <col min="513" max="525" width="0" style="267" hidden="1" customWidth="1"/>
    <col min="526" max="526" width="3" style="267" customWidth="1"/>
    <col min="527" max="527" width="7.85546875" style="267" customWidth="1"/>
    <col min="528" max="528" width="15" style="267" customWidth="1"/>
    <col min="529" max="537" width="13.5703125" style="267" customWidth="1"/>
    <col min="538" max="538" width="17.7109375" style="267" customWidth="1"/>
    <col min="539" max="768" width="9.140625" style="267"/>
    <col min="769" max="781" width="0" style="267" hidden="1" customWidth="1"/>
    <col min="782" max="782" width="3" style="267" customWidth="1"/>
    <col min="783" max="783" width="7.85546875" style="267" customWidth="1"/>
    <col min="784" max="784" width="15" style="267" customWidth="1"/>
    <col min="785" max="793" width="13.5703125" style="267" customWidth="1"/>
    <col min="794" max="794" width="17.7109375" style="267" customWidth="1"/>
    <col min="795" max="1024" width="9.140625" style="267"/>
    <col min="1025" max="1037" width="0" style="267" hidden="1" customWidth="1"/>
    <col min="1038" max="1038" width="3" style="267" customWidth="1"/>
    <col min="1039" max="1039" width="7.85546875" style="267" customWidth="1"/>
    <col min="1040" max="1040" width="15" style="267" customWidth="1"/>
    <col min="1041" max="1049" width="13.5703125" style="267" customWidth="1"/>
    <col min="1050" max="1050" width="17.7109375" style="267" customWidth="1"/>
    <col min="1051" max="1280" width="9.140625" style="267"/>
    <col min="1281" max="1293" width="0" style="267" hidden="1" customWidth="1"/>
    <col min="1294" max="1294" width="3" style="267" customWidth="1"/>
    <col min="1295" max="1295" width="7.85546875" style="267" customWidth="1"/>
    <col min="1296" max="1296" width="15" style="267" customWidth="1"/>
    <col min="1297" max="1305" width="13.5703125" style="267" customWidth="1"/>
    <col min="1306" max="1306" width="17.7109375" style="267" customWidth="1"/>
    <col min="1307" max="1536" width="9.140625" style="267"/>
    <col min="1537" max="1549" width="0" style="267" hidden="1" customWidth="1"/>
    <col min="1550" max="1550" width="3" style="267" customWidth="1"/>
    <col min="1551" max="1551" width="7.85546875" style="267" customWidth="1"/>
    <col min="1552" max="1552" width="15" style="267" customWidth="1"/>
    <col min="1553" max="1561" width="13.5703125" style="267" customWidth="1"/>
    <col min="1562" max="1562" width="17.7109375" style="267" customWidth="1"/>
    <col min="1563" max="1792" width="9.140625" style="267"/>
    <col min="1793" max="1805" width="0" style="267" hidden="1" customWidth="1"/>
    <col min="1806" max="1806" width="3" style="267" customWidth="1"/>
    <col min="1807" max="1807" width="7.85546875" style="267" customWidth="1"/>
    <col min="1808" max="1808" width="15" style="267" customWidth="1"/>
    <col min="1809" max="1817" width="13.5703125" style="267" customWidth="1"/>
    <col min="1818" max="1818" width="17.7109375" style="267" customWidth="1"/>
    <col min="1819" max="2048" width="9.140625" style="267"/>
    <col min="2049" max="2061" width="0" style="267" hidden="1" customWidth="1"/>
    <col min="2062" max="2062" width="3" style="267" customWidth="1"/>
    <col min="2063" max="2063" width="7.85546875" style="267" customWidth="1"/>
    <col min="2064" max="2064" width="15" style="267" customWidth="1"/>
    <col min="2065" max="2073" width="13.5703125" style="267" customWidth="1"/>
    <col min="2074" max="2074" width="17.7109375" style="267" customWidth="1"/>
    <col min="2075" max="2304" width="9.140625" style="267"/>
    <col min="2305" max="2317" width="0" style="267" hidden="1" customWidth="1"/>
    <col min="2318" max="2318" width="3" style="267" customWidth="1"/>
    <col min="2319" max="2319" width="7.85546875" style="267" customWidth="1"/>
    <col min="2320" max="2320" width="15" style="267" customWidth="1"/>
    <col min="2321" max="2329" width="13.5703125" style="267" customWidth="1"/>
    <col min="2330" max="2330" width="17.7109375" style="267" customWidth="1"/>
    <col min="2331" max="2560" width="9.140625" style="267"/>
    <col min="2561" max="2573" width="0" style="267" hidden="1" customWidth="1"/>
    <col min="2574" max="2574" width="3" style="267" customWidth="1"/>
    <col min="2575" max="2575" width="7.85546875" style="267" customWidth="1"/>
    <col min="2576" max="2576" width="15" style="267" customWidth="1"/>
    <col min="2577" max="2585" width="13.5703125" style="267" customWidth="1"/>
    <col min="2586" max="2586" width="17.7109375" style="267" customWidth="1"/>
    <col min="2587" max="2816" width="9.140625" style="267"/>
    <col min="2817" max="2829" width="0" style="267" hidden="1" customWidth="1"/>
    <col min="2830" max="2830" width="3" style="267" customWidth="1"/>
    <col min="2831" max="2831" width="7.85546875" style="267" customWidth="1"/>
    <col min="2832" max="2832" width="15" style="267" customWidth="1"/>
    <col min="2833" max="2841" width="13.5703125" style="267" customWidth="1"/>
    <col min="2842" max="2842" width="17.7109375" style="267" customWidth="1"/>
    <col min="2843" max="3072" width="9.140625" style="267"/>
    <col min="3073" max="3085" width="0" style="267" hidden="1" customWidth="1"/>
    <col min="3086" max="3086" width="3" style="267" customWidth="1"/>
    <col min="3087" max="3087" width="7.85546875" style="267" customWidth="1"/>
    <col min="3088" max="3088" width="15" style="267" customWidth="1"/>
    <col min="3089" max="3097" width="13.5703125" style="267" customWidth="1"/>
    <col min="3098" max="3098" width="17.7109375" style="267" customWidth="1"/>
    <col min="3099" max="3328" width="9.140625" style="267"/>
    <col min="3329" max="3341" width="0" style="267" hidden="1" customWidth="1"/>
    <col min="3342" max="3342" width="3" style="267" customWidth="1"/>
    <col min="3343" max="3343" width="7.85546875" style="267" customWidth="1"/>
    <col min="3344" max="3344" width="15" style="267" customWidth="1"/>
    <col min="3345" max="3353" width="13.5703125" style="267" customWidth="1"/>
    <col min="3354" max="3354" width="17.7109375" style="267" customWidth="1"/>
    <col min="3355" max="3584" width="9.140625" style="267"/>
    <col min="3585" max="3597" width="0" style="267" hidden="1" customWidth="1"/>
    <col min="3598" max="3598" width="3" style="267" customWidth="1"/>
    <col min="3599" max="3599" width="7.85546875" style="267" customWidth="1"/>
    <col min="3600" max="3600" width="15" style="267" customWidth="1"/>
    <col min="3601" max="3609" width="13.5703125" style="267" customWidth="1"/>
    <col min="3610" max="3610" width="17.7109375" style="267" customWidth="1"/>
    <col min="3611" max="3840" width="9.140625" style="267"/>
    <col min="3841" max="3853" width="0" style="267" hidden="1" customWidth="1"/>
    <col min="3854" max="3854" width="3" style="267" customWidth="1"/>
    <col min="3855" max="3855" width="7.85546875" style="267" customWidth="1"/>
    <col min="3856" max="3856" width="15" style="267" customWidth="1"/>
    <col min="3857" max="3865" width="13.5703125" style="267" customWidth="1"/>
    <col min="3866" max="3866" width="17.7109375" style="267" customWidth="1"/>
    <col min="3867" max="4096" width="9.140625" style="267"/>
    <col min="4097" max="4109" width="0" style="267" hidden="1" customWidth="1"/>
    <col min="4110" max="4110" width="3" style="267" customWidth="1"/>
    <col min="4111" max="4111" width="7.85546875" style="267" customWidth="1"/>
    <col min="4112" max="4112" width="15" style="267" customWidth="1"/>
    <col min="4113" max="4121" width="13.5703125" style="267" customWidth="1"/>
    <col min="4122" max="4122" width="17.7109375" style="267" customWidth="1"/>
    <col min="4123" max="4352" width="9.140625" style="267"/>
    <col min="4353" max="4365" width="0" style="267" hidden="1" customWidth="1"/>
    <col min="4366" max="4366" width="3" style="267" customWidth="1"/>
    <col min="4367" max="4367" width="7.85546875" style="267" customWidth="1"/>
    <col min="4368" max="4368" width="15" style="267" customWidth="1"/>
    <col min="4369" max="4377" width="13.5703125" style="267" customWidth="1"/>
    <col min="4378" max="4378" width="17.7109375" style="267" customWidth="1"/>
    <col min="4379" max="4608" width="9.140625" style="267"/>
    <col min="4609" max="4621" width="0" style="267" hidden="1" customWidth="1"/>
    <col min="4622" max="4622" width="3" style="267" customWidth="1"/>
    <col min="4623" max="4623" width="7.85546875" style="267" customWidth="1"/>
    <col min="4624" max="4624" width="15" style="267" customWidth="1"/>
    <col min="4625" max="4633" width="13.5703125" style="267" customWidth="1"/>
    <col min="4634" max="4634" width="17.7109375" style="267" customWidth="1"/>
    <col min="4635" max="4864" width="9.140625" style="267"/>
    <col min="4865" max="4877" width="0" style="267" hidden="1" customWidth="1"/>
    <col min="4878" max="4878" width="3" style="267" customWidth="1"/>
    <col min="4879" max="4879" width="7.85546875" style="267" customWidth="1"/>
    <col min="4880" max="4880" width="15" style="267" customWidth="1"/>
    <col min="4881" max="4889" width="13.5703125" style="267" customWidth="1"/>
    <col min="4890" max="4890" width="17.7109375" style="267" customWidth="1"/>
    <col min="4891" max="5120" width="9.140625" style="267"/>
    <col min="5121" max="5133" width="0" style="267" hidden="1" customWidth="1"/>
    <col min="5134" max="5134" width="3" style="267" customWidth="1"/>
    <col min="5135" max="5135" width="7.85546875" style="267" customWidth="1"/>
    <col min="5136" max="5136" width="15" style="267" customWidth="1"/>
    <col min="5137" max="5145" width="13.5703125" style="267" customWidth="1"/>
    <col min="5146" max="5146" width="17.7109375" style="267" customWidth="1"/>
    <col min="5147" max="5376" width="9.140625" style="267"/>
    <col min="5377" max="5389" width="0" style="267" hidden="1" customWidth="1"/>
    <col min="5390" max="5390" width="3" style="267" customWidth="1"/>
    <col min="5391" max="5391" width="7.85546875" style="267" customWidth="1"/>
    <col min="5392" max="5392" width="15" style="267" customWidth="1"/>
    <col min="5393" max="5401" width="13.5703125" style="267" customWidth="1"/>
    <col min="5402" max="5402" width="17.7109375" style="267" customWidth="1"/>
    <col min="5403" max="5632" width="9.140625" style="267"/>
    <col min="5633" max="5645" width="0" style="267" hidden="1" customWidth="1"/>
    <col min="5646" max="5646" width="3" style="267" customWidth="1"/>
    <col min="5647" max="5647" width="7.85546875" style="267" customWidth="1"/>
    <col min="5648" max="5648" width="15" style="267" customWidth="1"/>
    <col min="5649" max="5657" width="13.5703125" style="267" customWidth="1"/>
    <col min="5658" max="5658" width="17.7109375" style="267" customWidth="1"/>
    <col min="5659" max="5888" width="9.140625" style="267"/>
    <col min="5889" max="5901" width="0" style="267" hidden="1" customWidth="1"/>
    <col min="5902" max="5902" width="3" style="267" customWidth="1"/>
    <col min="5903" max="5903" width="7.85546875" style="267" customWidth="1"/>
    <col min="5904" max="5904" width="15" style="267" customWidth="1"/>
    <col min="5905" max="5913" width="13.5703125" style="267" customWidth="1"/>
    <col min="5914" max="5914" width="17.7109375" style="267" customWidth="1"/>
    <col min="5915" max="6144" width="9.140625" style="267"/>
    <col min="6145" max="6157" width="0" style="267" hidden="1" customWidth="1"/>
    <col min="6158" max="6158" width="3" style="267" customWidth="1"/>
    <col min="6159" max="6159" width="7.85546875" style="267" customWidth="1"/>
    <col min="6160" max="6160" width="15" style="267" customWidth="1"/>
    <col min="6161" max="6169" width="13.5703125" style="267" customWidth="1"/>
    <col min="6170" max="6170" width="17.7109375" style="267" customWidth="1"/>
    <col min="6171" max="6400" width="9.140625" style="267"/>
    <col min="6401" max="6413" width="0" style="267" hidden="1" customWidth="1"/>
    <col min="6414" max="6414" width="3" style="267" customWidth="1"/>
    <col min="6415" max="6415" width="7.85546875" style="267" customWidth="1"/>
    <col min="6416" max="6416" width="15" style="267" customWidth="1"/>
    <col min="6417" max="6425" width="13.5703125" style="267" customWidth="1"/>
    <col min="6426" max="6426" width="17.7109375" style="267" customWidth="1"/>
    <col min="6427" max="6656" width="9.140625" style="267"/>
    <col min="6657" max="6669" width="0" style="267" hidden="1" customWidth="1"/>
    <col min="6670" max="6670" width="3" style="267" customWidth="1"/>
    <col min="6671" max="6671" width="7.85546875" style="267" customWidth="1"/>
    <col min="6672" max="6672" width="15" style="267" customWidth="1"/>
    <col min="6673" max="6681" width="13.5703125" style="267" customWidth="1"/>
    <col min="6682" max="6682" width="17.7109375" style="267" customWidth="1"/>
    <col min="6683" max="6912" width="9.140625" style="267"/>
    <col min="6913" max="6925" width="0" style="267" hidden="1" customWidth="1"/>
    <col min="6926" max="6926" width="3" style="267" customWidth="1"/>
    <col min="6927" max="6927" width="7.85546875" style="267" customWidth="1"/>
    <col min="6928" max="6928" width="15" style="267" customWidth="1"/>
    <col min="6929" max="6937" width="13.5703125" style="267" customWidth="1"/>
    <col min="6938" max="6938" width="17.7109375" style="267" customWidth="1"/>
    <col min="6939" max="7168" width="9.140625" style="267"/>
    <col min="7169" max="7181" width="0" style="267" hidden="1" customWidth="1"/>
    <col min="7182" max="7182" width="3" style="267" customWidth="1"/>
    <col min="7183" max="7183" width="7.85546875" style="267" customWidth="1"/>
    <col min="7184" max="7184" width="15" style="267" customWidth="1"/>
    <col min="7185" max="7193" width="13.5703125" style="267" customWidth="1"/>
    <col min="7194" max="7194" width="17.7109375" style="267" customWidth="1"/>
    <col min="7195" max="7424" width="9.140625" style="267"/>
    <col min="7425" max="7437" width="0" style="267" hidden="1" customWidth="1"/>
    <col min="7438" max="7438" width="3" style="267" customWidth="1"/>
    <col min="7439" max="7439" width="7.85546875" style="267" customWidth="1"/>
    <col min="7440" max="7440" width="15" style="267" customWidth="1"/>
    <col min="7441" max="7449" width="13.5703125" style="267" customWidth="1"/>
    <col min="7450" max="7450" width="17.7109375" style="267" customWidth="1"/>
    <col min="7451" max="7680" width="9.140625" style="267"/>
    <col min="7681" max="7693" width="0" style="267" hidden="1" customWidth="1"/>
    <col min="7694" max="7694" width="3" style="267" customWidth="1"/>
    <col min="7695" max="7695" width="7.85546875" style="267" customWidth="1"/>
    <col min="7696" max="7696" width="15" style="267" customWidth="1"/>
    <col min="7697" max="7705" width="13.5703125" style="267" customWidth="1"/>
    <col min="7706" max="7706" width="17.7109375" style="267" customWidth="1"/>
    <col min="7707" max="7936" width="9.140625" style="267"/>
    <col min="7937" max="7949" width="0" style="267" hidden="1" customWidth="1"/>
    <col min="7950" max="7950" width="3" style="267" customWidth="1"/>
    <col min="7951" max="7951" width="7.85546875" style="267" customWidth="1"/>
    <col min="7952" max="7952" width="15" style="267" customWidth="1"/>
    <col min="7953" max="7961" width="13.5703125" style="267" customWidth="1"/>
    <col min="7962" max="7962" width="17.7109375" style="267" customWidth="1"/>
    <col min="7963" max="8192" width="9.140625" style="267"/>
    <col min="8193" max="8205" width="0" style="267" hidden="1" customWidth="1"/>
    <col min="8206" max="8206" width="3" style="267" customWidth="1"/>
    <col min="8207" max="8207" width="7.85546875" style="267" customWidth="1"/>
    <col min="8208" max="8208" width="15" style="267" customWidth="1"/>
    <col min="8209" max="8217" width="13.5703125" style="267" customWidth="1"/>
    <col min="8218" max="8218" width="17.7109375" style="267" customWidth="1"/>
    <col min="8219" max="8448" width="9.140625" style="267"/>
    <col min="8449" max="8461" width="0" style="267" hidden="1" customWidth="1"/>
    <col min="8462" max="8462" width="3" style="267" customWidth="1"/>
    <col min="8463" max="8463" width="7.85546875" style="267" customWidth="1"/>
    <col min="8464" max="8464" width="15" style="267" customWidth="1"/>
    <col min="8465" max="8473" width="13.5703125" style="267" customWidth="1"/>
    <col min="8474" max="8474" width="17.7109375" style="267" customWidth="1"/>
    <col min="8475" max="8704" width="9.140625" style="267"/>
    <col min="8705" max="8717" width="0" style="267" hidden="1" customWidth="1"/>
    <col min="8718" max="8718" width="3" style="267" customWidth="1"/>
    <col min="8719" max="8719" width="7.85546875" style="267" customWidth="1"/>
    <col min="8720" max="8720" width="15" style="267" customWidth="1"/>
    <col min="8721" max="8729" width="13.5703125" style="267" customWidth="1"/>
    <col min="8730" max="8730" width="17.7109375" style="267" customWidth="1"/>
    <col min="8731" max="8960" width="9.140625" style="267"/>
    <col min="8961" max="8973" width="0" style="267" hidden="1" customWidth="1"/>
    <col min="8974" max="8974" width="3" style="267" customWidth="1"/>
    <col min="8975" max="8975" width="7.85546875" style="267" customWidth="1"/>
    <col min="8976" max="8976" width="15" style="267" customWidth="1"/>
    <col min="8977" max="8985" width="13.5703125" style="267" customWidth="1"/>
    <col min="8986" max="8986" width="17.7109375" style="267" customWidth="1"/>
    <col min="8987" max="9216" width="9.140625" style="267"/>
    <col min="9217" max="9229" width="0" style="267" hidden="1" customWidth="1"/>
    <col min="9230" max="9230" width="3" style="267" customWidth="1"/>
    <col min="9231" max="9231" width="7.85546875" style="267" customWidth="1"/>
    <col min="9232" max="9232" width="15" style="267" customWidth="1"/>
    <col min="9233" max="9241" width="13.5703125" style="267" customWidth="1"/>
    <col min="9242" max="9242" width="17.7109375" style="267" customWidth="1"/>
    <col min="9243" max="9472" width="9.140625" style="267"/>
    <col min="9473" max="9485" width="0" style="267" hidden="1" customWidth="1"/>
    <col min="9486" max="9486" width="3" style="267" customWidth="1"/>
    <col min="9487" max="9487" width="7.85546875" style="267" customWidth="1"/>
    <col min="9488" max="9488" width="15" style="267" customWidth="1"/>
    <col min="9489" max="9497" width="13.5703125" style="267" customWidth="1"/>
    <col min="9498" max="9498" width="17.7109375" style="267" customWidth="1"/>
    <col min="9499" max="9728" width="9.140625" style="267"/>
    <col min="9729" max="9741" width="0" style="267" hidden="1" customWidth="1"/>
    <col min="9742" max="9742" width="3" style="267" customWidth="1"/>
    <col min="9743" max="9743" width="7.85546875" style="267" customWidth="1"/>
    <col min="9744" max="9744" width="15" style="267" customWidth="1"/>
    <col min="9745" max="9753" width="13.5703125" style="267" customWidth="1"/>
    <col min="9754" max="9754" width="17.7109375" style="267" customWidth="1"/>
    <col min="9755" max="9984" width="9.140625" style="267"/>
    <col min="9985" max="9997" width="0" style="267" hidden="1" customWidth="1"/>
    <col min="9998" max="9998" width="3" style="267" customWidth="1"/>
    <col min="9999" max="9999" width="7.85546875" style="267" customWidth="1"/>
    <col min="10000" max="10000" width="15" style="267" customWidth="1"/>
    <col min="10001" max="10009" width="13.5703125" style="267" customWidth="1"/>
    <col min="10010" max="10010" width="17.7109375" style="267" customWidth="1"/>
    <col min="10011" max="10240" width="9.140625" style="267"/>
    <col min="10241" max="10253" width="0" style="267" hidden="1" customWidth="1"/>
    <col min="10254" max="10254" width="3" style="267" customWidth="1"/>
    <col min="10255" max="10255" width="7.85546875" style="267" customWidth="1"/>
    <col min="10256" max="10256" width="15" style="267" customWidth="1"/>
    <col min="10257" max="10265" width="13.5703125" style="267" customWidth="1"/>
    <col min="10266" max="10266" width="17.7109375" style="267" customWidth="1"/>
    <col min="10267" max="10496" width="9.140625" style="267"/>
    <col min="10497" max="10509" width="0" style="267" hidden="1" customWidth="1"/>
    <col min="10510" max="10510" width="3" style="267" customWidth="1"/>
    <col min="10511" max="10511" width="7.85546875" style="267" customWidth="1"/>
    <col min="10512" max="10512" width="15" style="267" customWidth="1"/>
    <col min="10513" max="10521" width="13.5703125" style="267" customWidth="1"/>
    <col min="10522" max="10522" width="17.7109375" style="267" customWidth="1"/>
    <col min="10523" max="10752" width="9.140625" style="267"/>
    <col min="10753" max="10765" width="0" style="267" hidden="1" customWidth="1"/>
    <col min="10766" max="10766" width="3" style="267" customWidth="1"/>
    <col min="10767" max="10767" width="7.85546875" style="267" customWidth="1"/>
    <col min="10768" max="10768" width="15" style="267" customWidth="1"/>
    <col min="10769" max="10777" width="13.5703125" style="267" customWidth="1"/>
    <col min="10778" max="10778" width="17.7109375" style="267" customWidth="1"/>
    <col min="10779" max="11008" width="9.140625" style="267"/>
    <col min="11009" max="11021" width="0" style="267" hidden="1" customWidth="1"/>
    <col min="11022" max="11022" width="3" style="267" customWidth="1"/>
    <col min="11023" max="11023" width="7.85546875" style="267" customWidth="1"/>
    <col min="11024" max="11024" width="15" style="267" customWidth="1"/>
    <col min="11025" max="11033" width="13.5703125" style="267" customWidth="1"/>
    <col min="11034" max="11034" width="17.7109375" style="267" customWidth="1"/>
    <col min="11035" max="11264" width="9.140625" style="267"/>
    <col min="11265" max="11277" width="0" style="267" hidden="1" customWidth="1"/>
    <col min="11278" max="11278" width="3" style="267" customWidth="1"/>
    <col min="11279" max="11279" width="7.85546875" style="267" customWidth="1"/>
    <col min="11280" max="11280" width="15" style="267" customWidth="1"/>
    <col min="11281" max="11289" width="13.5703125" style="267" customWidth="1"/>
    <col min="11290" max="11290" width="17.7109375" style="267" customWidth="1"/>
    <col min="11291" max="11520" width="9.140625" style="267"/>
    <col min="11521" max="11533" width="0" style="267" hidden="1" customWidth="1"/>
    <col min="11534" max="11534" width="3" style="267" customWidth="1"/>
    <col min="11535" max="11535" width="7.85546875" style="267" customWidth="1"/>
    <col min="11536" max="11536" width="15" style="267" customWidth="1"/>
    <col min="11537" max="11545" width="13.5703125" style="267" customWidth="1"/>
    <col min="11546" max="11546" width="17.7109375" style="267" customWidth="1"/>
    <col min="11547" max="11776" width="9.140625" style="267"/>
    <col min="11777" max="11789" width="0" style="267" hidden="1" customWidth="1"/>
    <col min="11790" max="11790" width="3" style="267" customWidth="1"/>
    <col min="11791" max="11791" width="7.85546875" style="267" customWidth="1"/>
    <col min="11792" max="11792" width="15" style="267" customWidth="1"/>
    <col min="11793" max="11801" width="13.5703125" style="267" customWidth="1"/>
    <col min="11802" max="11802" width="17.7109375" style="267" customWidth="1"/>
    <col min="11803" max="12032" width="9.140625" style="267"/>
    <col min="12033" max="12045" width="0" style="267" hidden="1" customWidth="1"/>
    <col min="12046" max="12046" width="3" style="267" customWidth="1"/>
    <col min="12047" max="12047" width="7.85546875" style="267" customWidth="1"/>
    <col min="12048" max="12048" width="15" style="267" customWidth="1"/>
    <col min="12049" max="12057" width="13.5703125" style="267" customWidth="1"/>
    <col min="12058" max="12058" width="17.7109375" style="267" customWidth="1"/>
    <col min="12059" max="12288" width="9.140625" style="267"/>
    <col min="12289" max="12301" width="0" style="267" hidden="1" customWidth="1"/>
    <col min="12302" max="12302" width="3" style="267" customWidth="1"/>
    <col min="12303" max="12303" width="7.85546875" style="267" customWidth="1"/>
    <col min="12304" max="12304" width="15" style="267" customWidth="1"/>
    <col min="12305" max="12313" width="13.5703125" style="267" customWidth="1"/>
    <col min="12314" max="12314" width="17.7109375" style="267" customWidth="1"/>
    <col min="12315" max="12544" width="9.140625" style="267"/>
    <col min="12545" max="12557" width="0" style="267" hidden="1" customWidth="1"/>
    <col min="12558" max="12558" width="3" style="267" customWidth="1"/>
    <col min="12559" max="12559" width="7.85546875" style="267" customWidth="1"/>
    <col min="12560" max="12560" width="15" style="267" customWidth="1"/>
    <col min="12561" max="12569" width="13.5703125" style="267" customWidth="1"/>
    <col min="12570" max="12570" width="17.7109375" style="267" customWidth="1"/>
    <col min="12571" max="12800" width="9.140625" style="267"/>
    <col min="12801" max="12813" width="0" style="267" hidden="1" customWidth="1"/>
    <col min="12814" max="12814" width="3" style="267" customWidth="1"/>
    <col min="12815" max="12815" width="7.85546875" style="267" customWidth="1"/>
    <col min="12816" max="12816" width="15" style="267" customWidth="1"/>
    <col min="12817" max="12825" width="13.5703125" style="267" customWidth="1"/>
    <col min="12826" max="12826" width="17.7109375" style="267" customWidth="1"/>
    <col min="12827" max="13056" width="9.140625" style="267"/>
    <col min="13057" max="13069" width="0" style="267" hidden="1" customWidth="1"/>
    <col min="13070" max="13070" width="3" style="267" customWidth="1"/>
    <col min="13071" max="13071" width="7.85546875" style="267" customWidth="1"/>
    <col min="13072" max="13072" width="15" style="267" customWidth="1"/>
    <col min="13073" max="13081" width="13.5703125" style="267" customWidth="1"/>
    <col min="13082" max="13082" width="17.7109375" style="267" customWidth="1"/>
    <col min="13083" max="13312" width="9.140625" style="267"/>
    <col min="13313" max="13325" width="0" style="267" hidden="1" customWidth="1"/>
    <col min="13326" max="13326" width="3" style="267" customWidth="1"/>
    <col min="13327" max="13327" width="7.85546875" style="267" customWidth="1"/>
    <col min="13328" max="13328" width="15" style="267" customWidth="1"/>
    <col min="13329" max="13337" width="13.5703125" style="267" customWidth="1"/>
    <col min="13338" max="13338" width="17.7109375" style="267" customWidth="1"/>
    <col min="13339" max="13568" width="9.140625" style="267"/>
    <col min="13569" max="13581" width="0" style="267" hidden="1" customWidth="1"/>
    <col min="13582" max="13582" width="3" style="267" customWidth="1"/>
    <col min="13583" max="13583" width="7.85546875" style="267" customWidth="1"/>
    <col min="13584" max="13584" width="15" style="267" customWidth="1"/>
    <col min="13585" max="13593" width="13.5703125" style="267" customWidth="1"/>
    <col min="13594" max="13594" width="17.7109375" style="267" customWidth="1"/>
    <col min="13595" max="13824" width="9.140625" style="267"/>
    <col min="13825" max="13837" width="0" style="267" hidden="1" customWidth="1"/>
    <col min="13838" max="13838" width="3" style="267" customWidth="1"/>
    <col min="13839" max="13839" width="7.85546875" style="267" customWidth="1"/>
    <col min="13840" max="13840" width="15" style="267" customWidth="1"/>
    <col min="13841" max="13849" width="13.5703125" style="267" customWidth="1"/>
    <col min="13850" max="13850" width="17.7109375" style="267" customWidth="1"/>
    <col min="13851" max="14080" width="9.140625" style="267"/>
    <col min="14081" max="14093" width="0" style="267" hidden="1" customWidth="1"/>
    <col min="14094" max="14094" width="3" style="267" customWidth="1"/>
    <col min="14095" max="14095" width="7.85546875" style="267" customWidth="1"/>
    <col min="14096" max="14096" width="15" style="267" customWidth="1"/>
    <col min="14097" max="14105" width="13.5703125" style="267" customWidth="1"/>
    <col min="14106" max="14106" width="17.7109375" style="267" customWidth="1"/>
    <col min="14107" max="14336" width="9.140625" style="267"/>
    <col min="14337" max="14349" width="0" style="267" hidden="1" customWidth="1"/>
    <col min="14350" max="14350" width="3" style="267" customWidth="1"/>
    <col min="14351" max="14351" width="7.85546875" style="267" customWidth="1"/>
    <col min="14352" max="14352" width="15" style="267" customWidth="1"/>
    <col min="14353" max="14361" width="13.5703125" style="267" customWidth="1"/>
    <col min="14362" max="14362" width="17.7109375" style="267" customWidth="1"/>
    <col min="14363" max="14592" width="9.140625" style="267"/>
    <col min="14593" max="14605" width="0" style="267" hidden="1" customWidth="1"/>
    <col min="14606" max="14606" width="3" style="267" customWidth="1"/>
    <col min="14607" max="14607" width="7.85546875" style="267" customWidth="1"/>
    <col min="14608" max="14608" width="15" style="267" customWidth="1"/>
    <col min="14609" max="14617" width="13.5703125" style="267" customWidth="1"/>
    <col min="14618" max="14618" width="17.7109375" style="267" customWidth="1"/>
    <col min="14619" max="14848" width="9.140625" style="267"/>
    <col min="14849" max="14861" width="0" style="267" hidden="1" customWidth="1"/>
    <col min="14862" max="14862" width="3" style="267" customWidth="1"/>
    <col min="14863" max="14863" width="7.85546875" style="267" customWidth="1"/>
    <col min="14864" max="14864" width="15" style="267" customWidth="1"/>
    <col min="14865" max="14873" width="13.5703125" style="267" customWidth="1"/>
    <col min="14874" max="14874" width="17.7109375" style="267" customWidth="1"/>
    <col min="14875" max="15104" width="9.140625" style="267"/>
    <col min="15105" max="15117" width="0" style="267" hidden="1" customWidth="1"/>
    <col min="15118" max="15118" width="3" style="267" customWidth="1"/>
    <col min="15119" max="15119" width="7.85546875" style="267" customWidth="1"/>
    <col min="15120" max="15120" width="15" style="267" customWidth="1"/>
    <col min="15121" max="15129" width="13.5703125" style="267" customWidth="1"/>
    <col min="15130" max="15130" width="17.7109375" style="267" customWidth="1"/>
    <col min="15131" max="15360" width="9.140625" style="267"/>
    <col min="15361" max="15373" width="0" style="267" hidden="1" customWidth="1"/>
    <col min="15374" max="15374" width="3" style="267" customWidth="1"/>
    <col min="15375" max="15375" width="7.85546875" style="267" customWidth="1"/>
    <col min="15376" max="15376" width="15" style="267" customWidth="1"/>
    <col min="15377" max="15385" width="13.5703125" style="267" customWidth="1"/>
    <col min="15386" max="15386" width="17.7109375" style="267" customWidth="1"/>
    <col min="15387" max="15616" width="9.140625" style="267"/>
    <col min="15617" max="15629" width="0" style="267" hidden="1" customWidth="1"/>
    <col min="15630" max="15630" width="3" style="267" customWidth="1"/>
    <col min="15631" max="15631" width="7.85546875" style="267" customWidth="1"/>
    <col min="15632" max="15632" width="15" style="267" customWidth="1"/>
    <col min="15633" max="15641" width="13.5703125" style="267" customWidth="1"/>
    <col min="15642" max="15642" width="17.7109375" style="267" customWidth="1"/>
    <col min="15643" max="15872" width="9.140625" style="267"/>
    <col min="15873" max="15885" width="0" style="267" hidden="1" customWidth="1"/>
    <col min="15886" max="15886" width="3" style="267" customWidth="1"/>
    <col min="15887" max="15887" width="7.85546875" style="267" customWidth="1"/>
    <col min="15888" max="15888" width="15" style="267" customWidth="1"/>
    <col min="15889" max="15897" width="13.5703125" style="267" customWidth="1"/>
    <col min="15898" max="15898" width="17.7109375" style="267" customWidth="1"/>
    <col min="15899" max="16128" width="9.140625" style="267"/>
    <col min="16129" max="16141" width="0" style="267" hidden="1" customWidth="1"/>
    <col min="16142" max="16142" width="3" style="267" customWidth="1"/>
    <col min="16143" max="16143" width="7.85546875" style="267" customWidth="1"/>
    <col min="16144" max="16144" width="15" style="267" customWidth="1"/>
    <col min="16145" max="16153" width="13.5703125" style="267" customWidth="1"/>
    <col min="16154" max="16154" width="17.7109375" style="267" customWidth="1"/>
    <col min="16155" max="16384" width="9.140625" style="267"/>
  </cols>
  <sheetData>
    <row r="1" spans="1:26" ht="18" x14ac:dyDescent="0.25">
      <c r="Y1" s="529"/>
    </row>
    <row r="2" spans="1:26" x14ac:dyDescent="0.25">
      <c r="Y2" s="530"/>
    </row>
    <row r="3" spans="1:26" ht="19.5" x14ac:dyDescent="0.25">
      <c r="A3" s="266" t="s">
        <v>105</v>
      </c>
      <c r="C3" s="266"/>
      <c r="D3" s="266"/>
      <c r="E3" s="266"/>
      <c r="F3" s="266"/>
      <c r="G3" s="266"/>
      <c r="H3" s="266"/>
      <c r="N3" s="266" t="s">
        <v>105</v>
      </c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</row>
    <row r="4" spans="1:26" ht="7.5" customHeight="1" x14ac:dyDescent="0.25">
      <c r="A4" s="266"/>
      <c r="C4" s="266"/>
      <c r="D4" s="266"/>
      <c r="E4" s="266"/>
      <c r="F4" s="266"/>
      <c r="G4" s="266"/>
      <c r="H4" s="266"/>
      <c r="N4" s="578"/>
      <c r="O4" s="578"/>
      <c r="P4" s="578"/>
      <c r="Q4" s="578"/>
      <c r="R4" s="578"/>
      <c r="S4" s="578"/>
      <c r="T4" s="578"/>
      <c r="U4" s="578"/>
      <c r="V4" s="578"/>
      <c r="W4" s="578"/>
      <c r="X4" s="578"/>
      <c r="Y4" s="578"/>
      <c r="Z4" s="578"/>
    </row>
    <row r="5" spans="1:26" ht="15.75" customHeight="1" x14ac:dyDescent="0.25">
      <c r="A5" s="268" t="s">
        <v>106</v>
      </c>
      <c r="C5" s="269"/>
      <c r="D5" s="269"/>
      <c r="E5" s="269"/>
      <c r="F5" s="269"/>
      <c r="G5" s="269"/>
      <c r="H5" s="269"/>
      <c r="N5" s="268" t="s">
        <v>381</v>
      </c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</row>
    <row r="6" spans="1:26" ht="18" customHeight="1" x14ac:dyDescent="0.25">
      <c r="A6" s="268" t="s">
        <v>107</v>
      </c>
      <c r="C6" s="269"/>
      <c r="D6" s="269"/>
      <c r="E6" s="269"/>
      <c r="F6" s="269"/>
      <c r="G6" s="269"/>
      <c r="H6" s="269"/>
      <c r="N6" s="268" t="s">
        <v>107</v>
      </c>
      <c r="O6" s="578"/>
      <c r="P6" s="578"/>
      <c r="Q6" s="578"/>
      <c r="R6" s="578"/>
      <c r="S6" s="578"/>
      <c r="T6" s="578"/>
      <c r="U6" s="578"/>
      <c r="V6" s="578"/>
      <c r="W6" s="578"/>
      <c r="X6" s="578"/>
      <c r="Y6" s="578"/>
      <c r="Z6" s="578"/>
    </row>
    <row r="7" spans="1:26" ht="15.75" thickBot="1" x14ac:dyDescent="0.3">
      <c r="B7" s="270"/>
      <c r="C7" s="270"/>
      <c r="D7" s="270"/>
      <c r="E7" s="270"/>
      <c r="F7" s="270"/>
      <c r="G7" s="271"/>
      <c r="H7" s="272"/>
      <c r="L7" s="272" t="s">
        <v>108</v>
      </c>
      <c r="N7" s="578"/>
      <c r="O7" s="578"/>
      <c r="P7" s="578"/>
      <c r="Q7" s="578"/>
      <c r="R7" s="578"/>
      <c r="S7" s="578"/>
      <c r="T7" s="578"/>
      <c r="U7" s="578"/>
      <c r="V7" s="578"/>
      <c r="W7" s="578"/>
      <c r="X7" s="578"/>
      <c r="Y7" s="579" t="s">
        <v>343</v>
      </c>
      <c r="Z7" s="578"/>
    </row>
    <row r="8" spans="1:26" ht="39" thickBot="1" x14ac:dyDescent="0.3">
      <c r="A8" s="864" t="s">
        <v>109</v>
      </c>
      <c r="B8" s="865"/>
      <c r="C8" s="273" t="s">
        <v>110</v>
      </c>
      <c r="D8" s="274" t="s">
        <v>111</v>
      </c>
      <c r="E8" s="275" t="s">
        <v>112</v>
      </c>
      <c r="F8" s="275" t="s">
        <v>113</v>
      </c>
      <c r="G8" s="276" t="s">
        <v>114</v>
      </c>
      <c r="H8" s="276" t="s">
        <v>115</v>
      </c>
      <c r="I8" s="276" t="s">
        <v>116</v>
      </c>
      <c r="J8" s="276" t="s">
        <v>117</v>
      </c>
      <c r="K8" s="276" t="s">
        <v>118</v>
      </c>
      <c r="L8" s="277" t="s">
        <v>119</v>
      </c>
      <c r="N8" s="864" t="s">
        <v>109</v>
      </c>
      <c r="O8" s="865"/>
      <c r="P8" s="273" t="s">
        <v>110</v>
      </c>
      <c r="Q8" s="274" t="s">
        <v>111</v>
      </c>
      <c r="R8" s="275" t="s">
        <v>112</v>
      </c>
      <c r="S8" s="275" t="s">
        <v>120</v>
      </c>
      <c r="T8" s="276" t="s">
        <v>114</v>
      </c>
      <c r="U8" s="276" t="s">
        <v>115</v>
      </c>
      <c r="V8" s="276" t="s">
        <v>116</v>
      </c>
      <c r="W8" s="276" t="s">
        <v>117</v>
      </c>
      <c r="X8" s="276" t="s">
        <v>118</v>
      </c>
      <c r="Y8" s="277" t="s">
        <v>119</v>
      </c>
      <c r="Z8" s="578"/>
    </row>
    <row r="9" spans="1:26" ht="12.75" customHeight="1" x14ac:dyDescent="0.25">
      <c r="A9" s="866">
        <v>11000</v>
      </c>
      <c r="B9" s="867"/>
      <c r="C9" s="278" t="s">
        <v>121</v>
      </c>
      <c r="D9" s="279">
        <v>1988107</v>
      </c>
      <c r="E9" s="280">
        <v>884385</v>
      </c>
      <c r="F9" s="280"/>
      <c r="G9" s="280">
        <v>278579</v>
      </c>
      <c r="H9" s="280">
        <v>14206</v>
      </c>
      <c r="I9" s="280">
        <v>103573</v>
      </c>
      <c r="J9" s="280">
        <v>3958</v>
      </c>
      <c r="K9" s="280">
        <v>11276.690026014763</v>
      </c>
      <c r="L9" s="281">
        <v>194031</v>
      </c>
      <c r="N9" s="866">
        <v>11000</v>
      </c>
      <c r="O9" s="867"/>
      <c r="P9" s="278" t="s">
        <v>121</v>
      </c>
      <c r="Q9" s="990">
        <f>D9*1000</f>
        <v>1988107000</v>
      </c>
      <c r="R9" s="991">
        <f>E9*1000</f>
        <v>884385000</v>
      </c>
      <c r="S9" s="280"/>
      <c r="T9" s="991">
        <f t="shared" ref="T9:Y24" si="0">G9*1000</f>
        <v>278579000</v>
      </c>
      <c r="U9" s="991">
        <f t="shared" si="0"/>
        <v>14206000</v>
      </c>
      <c r="V9" s="991">
        <f t="shared" si="0"/>
        <v>103573000</v>
      </c>
      <c r="W9" s="991">
        <f t="shared" si="0"/>
        <v>3958000</v>
      </c>
      <c r="X9" s="991">
        <f t="shared" si="0"/>
        <v>11276690.026014764</v>
      </c>
      <c r="Y9" s="992">
        <f t="shared" si="0"/>
        <v>194031000</v>
      </c>
      <c r="Z9" s="578"/>
    </row>
    <row r="10" spans="1:26" ht="12.75" customHeight="1" x14ac:dyDescent="0.25">
      <c r="A10" s="862">
        <v>12000</v>
      </c>
      <c r="B10" s="863">
        <v>12000</v>
      </c>
      <c r="C10" s="282" t="s">
        <v>122</v>
      </c>
      <c r="D10" s="283">
        <v>386555</v>
      </c>
      <c r="E10" s="284">
        <v>104884</v>
      </c>
      <c r="F10" s="284">
        <v>6750000</v>
      </c>
      <c r="G10" s="284">
        <v>33951</v>
      </c>
      <c r="H10" s="284">
        <v>7849</v>
      </c>
      <c r="I10" s="284">
        <v>26206</v>
      </c>
      <c r="J10" s="284">
        <v>963</v>
      </c>
      <c r="K10" s="284">
        <v>830.10741980856119</v>
      </c>
      <c r="L10" s="285">
        <v>31343</v>
      </c>
      <c r="N10" s="862">
        <v>12000</v>
      </c>
      <c r="O10" s="863">
        <v>12000</v>
      </c>
      <c r="P10" s="282" t="s">
        <v>122</v>
      </c>
      <c r="Q10" s="993">
        <f t="shared" ref="Q10:R34" si="1">D10*1000</f>
        <v>386555000</v>
      </c>
      <c r="R10" s="994">
        <f t="shared" si="1"/>
        <v>104884000</v>
      </c>
      <c r="S10" s="284">
        <v>6750000</v>
      </c>
      <c r="T10" s="994">
        <f t="shared" si="0"/>
        <v>33951000</v>
      </c>
      <c r="U10" s="994">
        <f t="shared" si="0"/>
        <v>7849000</v>
      </c>
      <c r="V10" s="994">
        <f t="shared" si="0"/>
        <v>26206000</v>
      </c>
      <c r="W10" s="994">
        <f t="shared" si="0"/>
        <v>963000</v>
      </c>
      <c r="X10" s="994">
        <f t="shared" si="0"/>
        <v>830107.41980856122</v>
      </c>
      <c r="Y10" s="995">
        <f t="shared" si="0"/>
        <v>31343000</v>
      </c>
      <c r="Z10" s="578"/>
    </row>
    <row r="11" spans="1:26" ht="12.75" customHeight="1" x14ac:dyDescent="0.25">
      <c r="A11" s="862">
        <v>13000</v>
      </c>
      <c r="B11" s="863">
        <v>13000</v>
      </c>
      <c r="C11" s="282" t="s">
        <v>123</v>
      </c>
      <c r="D11" s="283">
        <v>333462</v>
      </c>
      <c r="E11" s="284">
        <v>63910</v>
      </c>
      <c r="F11" s="284"/>
      <c r="G11" s="284">
        <v>7058</v>
      </c>
      <c r="H11" s="284">
        <v>212</v>
      </c>
      <c r="I11" s="284">
        <v>19910</v>
      </c>
      <c r="J11" s="284">
        <v>1092</v>
      </c>
      <c r="K11" s="284">
        <v>170.70414120165796</v>
      </c>
      <c r="L11" s="285">
        <v>27545</v>
      </c>
      <c r="N11" s="862">
        <v>13000</v>
      </c>
      <c r="O11" s="863">
        <v>13000</v>
      </c>
      <c r="P11" s="282" t="s">
        <v>123</v>
      </c>
      <c r="Q11" s="993">
        <f t="shared" si="1"/>
        <v>333462000</v>
      </c>
      <c r="R11" s="994">
        <f t="shared" si="1"/>
        <v>63910000</v>
      </c>
      <c r="S11" s="284"/>
      <c r="T11" s="994">
        <f t="shared" si="0"/>
        <v>7058000</v>
      </c>
      <c r="U11" s="994">
        <f t="shared" si="0"/>
        <v>212000</v>
      </c>
      <c r="V11" s="994">
        <f t="shared" si="0"/>
        <v>19910000</v>
      </c>
      <c r="W11" s="994">
        <f t="shared" si="0"/>
        <v>1092000</v>
      </c>
      <c r="X11" s="994">
        <f t="shared" si="0"/>
        <v>170704.14120165797</v>
      </c>
      <c r="Y11" s="995">
        <f t="shared" si="0"/>
        <v>27545000</v>
      </c>
      <c r="Z11" s="578"/>
    </row>
    <row r="12" spans="1:26" ht="12.75" customHeight="1" x14ac:dyDescent="0.25">
      <c r="A12" s="862">
        <v>14000</v>
      </c>
      <c r="B12" s="863">
        <v>14000</v>
      </c>
      <c r="C12" s="282" t="s">
        <v>124</v>
      </c>
      <c r="D12" s="283">
        <v>1348369</v>
      </c>
      <c r="E12" s="284">
        <v>484913</v>
      </c>
      <c r="F12" s="284"/>
      <c r="G12" s="284">
        <v>163056</v>
      </c>
      <c r="H12" s="284">
        <v>27751</v>
      </c>
      <c r="I12" s="284">
        <v>91066</v>
      </c>
      <c r="J12" s="284">
        <v>1576</v>
      </c>
      <c r="K12" s="284">
        <v>16466.98988038188</v>
      </c>
      <c r="L12" s="285">
        <v>121619</v>
      </c>
      <c r="N12" s="862">
        <v>14000</v>
      </c>
      <c r="O12" s="863">
        <v>14000</v>
      </c>
      <c r="P12" s="282" t="s">
        <v>124</v>
      </c>
      <c r="Q12" s="993">
        <f t="shared" si="1"/>
        <v>1348369000</v>
      </c>
      <c r="R12" s="994">
        <f t="shared" si="1"/>
        <v>484913000</v>
      </c>
      <c r="S12" s="284"/>
      <c r="T12" s="994">
        <f t="shared" si="0"/>
        <v>163056000</v>
      </c>
      <c r="U12" s="994">
        <f t="shared" si="0"/>
        <v>27751000</v>
      </c>
      <c r="V12" s="994">
        <f t="shared" si="0"/>
        <v>91066000</v>
      </c>
      <c r="W12" s="994">
        <f t="shared" si="0"/>
        <v>1576000</v>
      </c>
      <c r="X12" s="994">
        <f t="shared" si="0"/>
        <v>16466989.88038188</v>
      </c>
      <c r="Y12" s="995">
        <f t="shared" si="0"/>
        <v>121619000</v>
      </c>
      <c r="Z12" s="578"/>
    </row>
    <row r="13" spans="1:26" ht="12.75" customHeight="1" x14ac:dyDescent="0.25">
      <c r="A13" s="862">
        <v>15000</v>
      </c>
      <c r="B13" s="863">
        <v>15000</v>
      </c>
      <c r="C13" s="282" t="s">
        <v>125</v>
      </c>
      <c r="D13" s="283">
        <v>767890</v>
      </c>
      <c r="E13" s="284">
        <v>254989</v>
      </c>
      <c r="F13" s="284"/>
      <c r="G13" s="284">
        <v>69511</v>
      </c>
      <c r="H13" s="284">
        <v>8081</v>
      </c>
      <c r="I13" s="284">
        <v>53682</v>
      </c>
      <c r="J13" s="284">
        <v>778</v>
      </c>
      <c r="K13" s="284">
        <v>4331.8836430625224</v>
      </c>
      <c r="L13" s="285">
        <v>61677</v>
      </c>
      <c r="N13" s="862">
        <v>15000</v>
      </c>
      <c r="O13" s="863">
        <v>15000</v>
      </c>
      <c r="P13" s="282" t="s">
        <v>125</v>
      </c>
      <c r="Q13" s="993">
        <f t="shared" si="1"/>
        <v>767890000</v>
      </c>
      <c r="R13" s="994">
        <f t="shared" si="1"/>
        <v>254989000</v>
      </c>
      <c r="S13" s="284"/>
      <c r="T13" s="994">
        <f t="shared" si="0"/>
        <v>69511000</v>
      </c>
      <c r="U13" s="994">
        <f t="shared" si="0"/>
        <v>8081000</v>
      </c>
      <c r="V13" s="994">
        <f t="shared" si="0"/>
        <v>53682000</v>
      </c>
      <c r="W13" s="994">
        <f t="shared" si="0"/>
        <v>778000</v>
      </c>
      <c r="X13" s="994">
        <f t="shared" si="0"/>
        <v>4331883.6430625226</v>
      </c>
      <c r="Y13" s="995">
        <f t="shared" si="0"/>
        <v>61677000</v>
      </c>
      <c r="Z13" s="578"/>
    </row>
    <row r="14" spans="1:26" ht="12.75" customHeight="1" x14ac:dyDescent="0.25">
      <c r="A14" s="862">
        <v>16000</v>
      </c>
      <c r="B14" s="863">
        <v>16000</v>
      </c>
      <c r="C14" s="282" t="s">
        <v>126</v>
      </c>
      <c r="D14" s="283">
        <v>206722</v>
      </c>
      <c r="E14" s="284">
        <v>47022</v>
      </c>
      <c r="F14" s="284"/>
      <c r="G14" s="284">
        <v>12508</v>
      </c>
      <c r="H14" s="284">
        <v>0</v>
      </c>
      <c r="I14" s="284">
        <v>10098</v>
      </c>
      <c r="J14" s="284">
        <v>153</v>
      </c>
      <c r="K14" s="284">
        <v>0</v>
      </c>
      <c r="L14" s="285">
        <v>13091</v>
      </c>
      <c r="N14" s="862">
        <v>16000</v>
      </c>
      <c r="O14" s="863">
        <v>16000</v>
      </c>
      <c r="P14" s="282" t="s">
        <v>126</v>
      </c>
      <c r="Q14" s="993">
        <f t="shared" si="1"/>
        <v>206722000</v>
      </c>
      <c r="R14" s="994">
        <f t="shared" si="1"/>
        <v>47022000</v>
      </c>
      <c r="S14" s="284"/>
      <c r="T14" s="994">
        <f t="shared" si="0"/>
        <v>12508000</v>
      </c>
      <c r="U14" s="994">
        <f t="shared" si="0"/>
        <v>0</v>
      </c>
      <c r="V14" s="994">
        <f t="shared" si="0"/>
        <v>10098000</v>
      </c>
      <c r="W14" s="994">
        <f t="shared" si="0"/>
        <v>153000</v>
      </c>
      <c r="X14" s="994">
        <f t="shared" si="0"/>
        <v>0</v>
      </c>
      <c r="Y14" s="995">
        <f t="shared" si="0"/>
        <v>13091000</v>
      </c>
      <c r="Z14" s="578"/>
    </row>
    <row r="15" spans="1:26" ht="12.75" customHeight="1" x14ac:dyDescent="0.25">
      <c r="A15" s="862">
        <v>17000</v>
      </c>
      <c r="B15" s="863">
        <v>17000</v>
      </c>
      <c r="C15" s="282" t="s">
        <v>127</v>
      </c>
      <c r="D15" s="283">
        <v>360648</v>
      </c>
      <c r="E15" s="284">
        <v>89993</v>
      </c>
      <c r="F15" s="284"/>
      <c r="G15" s="284">
        <v>18405</v>
      </c>
      <c r="H15" s="284">
        <v>1304</v>
      </c>
      <c r="I15" s="284">
        <v>20698</v>
      </c>
      <c r="J15" s="284">
        <v>792</v>
      </c>
      <c r="K15" s="284">
        <v>1836.0273341714487</v>
      </c>
      <c r="L15" s="285">
        <v>27324</v>
      </c>
      <c r="N15" s="862">
        <v>17000</v>
      </c>
      <c r="O15" s="863">
        <v>17000</v>
      </c>
      <c r="P15" s="282" t="s">
        <v>127</v>
      </c>
      <c r="Q15" s="993">
        <f t="shared" si="1"/>
        <v>360648000</v>
      </c>
      <c r="R15" s="994">
        <f t="shared" si="1"/>
        <v>89993000</v>
      </c>
      <c r="S15" s="284"/>
      <c r="T15" s="994">
        <f t="shared" si="0"/>
        <v>18405000</v>
      </c>
      <c r="U15" s="994">
        <f t="shared" si="0"/>
        <v>1304000</v>
      </c>
      <c r="V15" s="994">
        <f t="shared" si="0"/>
        <v>20698000</v>
      </c>
      <c r="W15" s="994">
        <f t="shared" si="0"/>
        <v>792000</v>
      </c>
      <c r="X15" s="994">
        <f t="shared" si="0"/>
        <v>1836027.3341714488</v>
      </c>
      <c r="Y15" s="995">
        <f t="shared" si="0"/>
        <v>27324000</v>
      </c>
      <c r="Z15" s="578"/>
    </row>
    <row r="16" spans="1:26" ht="12.75" customHeight="1" x14ac:dyDescent="0.25">
      <c r="A16" s="862">
        <v>18000</v>
      </c>
      <c r="B16" s="863">
        <v>18000</v>
      </c>
      <c r="C16" s="282" t="s">
        <v>128</v>
      </c>
      <c r="D16" s="283">
        <v>218721</v>
      </c>
      <c r="E16" s="284">
        <v>51448</v>
      </c>
      <c r="F16" s="284">
        <v>7508000</v>
      </c>
      <c r="G16" s="284">
        <v>8756</v>
      </c>
      <c r="H16" s="284">
        <v>463</v>
      </c>
      <c r="I16" s="284">
        <v>16929</v>
      </c>
      <c r="J16" s="284">
        <v>350</v>
      </c>
      <c r="K16" s="284">
        <v>1148.5281121248709</v>
      </c>
      <c r="L16" s="285">
        <v>21200</v>
      </c>
      <c r="N16" s="862">
        <v>18000</v>
      </c>
      <c r="O16" s="863">
        <v>18000</v>
      </c>
      <c r="P16" s="282" t="s">
        <v>128</v>
      </c>
      <c r="Q16" s="993">
        <f t="shared" si="1"/>
        <v>218721000</v>
      </c>
      <c r="R16" s="994">
        <f t="shared" si="1"/>
        <v>51448000</v>
      </c>
      <c r="S16" s="284">
        <v>7508000</v>
      </c>
      <c r="T16" s="994">
        <f t="shared" si="0"/>
        <v>8756000</v>
      </c>
      <c r="U16" s="994">
        <f t="shared" si="0"/>
        <v>463000</v>
      </c>
      <c r="V16" s="994">
        <f t="shared" si="0"/>
        <v>16929000</v>
      </c>
      <c r="W16" s="994">
        <f t="shared" si="0"/>
        <v>350000</v>
      </c>
      <c r="X16" s="994">
        <f t="shared" si="0"/>
        <v>1148528.1121248708</v>
      </c>
      <c r="Y16" s="995">
        <f t="shared" si="0"/>
        <v>21200000</v>
      </c>
      <c r="Z16" s="578"/>
    </row>
    <row r="17" spans="1:26" ht="12.75" customHeight="1" x14ac:dyDescent="0.25">
      <c r="A17" s="862">
        <v>19000</v>
      </c>
      <c r="B17" s="863">
        <v>19000</v>
      </c>
      <c r="C17" s="282" t="s">
        <v>129</v>
      </c>
      <c r="D17" s="283">
        <v>198849</v>
      </c>
      <c r="E17" s="284">
        <v>41941</v>
      </c>
      <c r="F17" s="284">
        <v>7783000</v>
      </c>
      <c r="G17" s="284">
        <v>4199</v>
      </c>
      <c r="H17" s="284">
        <v>4689</v>
      </c>
      <c r="I17" s="284">
        <v>9995</v>
      </c>
      <c r="J17" s="284">
        <v>674</v>
      </c>
      <c r="K17" s="284">
        <v>821.16780144139216</v>
      </c>
      <c r="L17" s="285">
        <v>16309</v>
      </c>
      <c r="N17" s="862">
        <v>19000</v>
      </c>
      <c r="O17" s="863">
        <v>19000</v>
      </c>
      <c r="P17" s="282" t="s">
        <v>129</v>
      </c>
      <c r="Q17" s="993">
        <f t="shared" si="1"/>
        <v>198849000</v>
      </c>
      <c r="R17" s="994">
        <f t="shared" si="1"/>
        <v>41941000</v>
      </c>
      <c r="S17" s="284">
        <v>7783000</v>
      </c>
      <c r="T17" s="994">
        <f t="shared" si="0"/>
        <v>4199000</v>
      </c>
      <c r="U17" s="994">
        <f t="shared" si="0"/>
        <v>4689000</v>
      </c>
      <c r="V17" s="994">
        <f t="shared" si="0"/>
        <v>9995000</v>
      </c>
      <c r="W17" s="994">
        <f t="shared" si="0"/>
        <v>674000</v>
      </c>
      <c r="X17" s="994">
        <f t="shared" si="0"/>
        <v>821167.80144139216</v>
      </c>
      <c r="Y17" s="995">
        <f t="shared" si="0"/>
        <v>16309000</v>
      </c>
      <c r="Z17" s="578"/>
    </row>
    <row r="18" spans="1:26" ht="12.75" customHeight="1" x14ac:dyDescent="0.25">
      <c r="A18" s="862">
        <v>21000</v>
      </c>
      <c r="B18" s="863">
        <v>21000</v>
      </c>
      <c r="C18" s="282" t="s">
        <v>130</v>
      </c>
      <c r="D18" s="283">
        <v>1025678</v>
      </c>
      <c r="E18" s="284">
        <v>364206</v>
      </c>
      <c r="F18" s="284"/>
      <c r="G18" s="284">
        <v>94438</v>
      </c>
      <c r="H18" s="284">
        <v>18487</v>
      </c>
      <c r="I18" s="284">
        <v>61458</v>
      </c>
      <c r="J18" s="284">
        <v>1267</v>
      </c>
      <c r="K18" s="284">
        <v>2165.5161254185391</v>
      </c>
      <c r="L18" s="285">
        <v>83919</v>
      </c>
      <c r="N18" s="862">
        <v>21000</v>
      </c>
      <c r="O18" s="863">
        <v>21000</v>
      </c>
      <c r="P18" s="282" t="s">
        <v>130</v>
      </c>
      <c r="Q18" s="993">
        <f t="shared" si="1"/>
        <v>1025678000</v>
      </c>
      <c r="R18" s="994">
        <f t="shared" si="1"/>
        <v>364206000</v>
      </c>
      <c r="S18" s="284"/>
      <c r="T18" s="994">
        <f t="shared" si="0"/>
        <v>94438000</v>
      </c>
      <c r="U18" s="994">
        <f t="shared" si="0"/>
        <v>18487000</v>
      </c>
      <c r="V18" s="994">
        <f t="shared" si="0"/>
        <v>61458000</v>
      </c>
      <c r="W18" s="994">
        <f t="shared" si="0"/>
        <v>1267000</v>
      </c>
      <c r="X18" s="994">
        <f t="shared" si="0"/>
        <v>2165516.1254185392</v>
      </c>
      <c r="Y18" s="995">
        <f t="shared" si="0"/>
        <v>83919000</v>
      </c>
      <c r="Z18" s="578"/>
    </row>
    <row r="19" spans="1:26" ht="12.75" customHeight="1" x14ac:dyDescent="0.25">
      <c r="A19" s="862">
        <v>22000</v>
      </c>
      <c r="B19" s="863">
        <v>22000</v>
      </c>
      <c r="C19" s="282" t="s">
        <v>131</v>
      </c>
      <c r="D19" s="283">
        <v>268169</v>
      </c>
      <c r="E19" s="284">
        <v>101298</v>
      </c>
      <c r="F19" s="284"/>
      <c r="G19" s="284">
        <v>41635</v>
      </c>
      <c r="H19" s="284">
        <v>1946</v>
      </c>
      <c r="I19" s="284">
        <v>13770</v>
      </c>
      <c r="J19" s="284">
        <v>553</v>
      </c>
      <c r="K19" s="284">
        <v>0</v>
      </c>
      <c r="L19" s="285">
        <v>20367</v>
      </c>
      <c r="N19" s="862">
        <v>22000</v>
      </c>
      <c r="O19" s="863">
        <v>22000</v>
      </c>
      <c r="P19" s="282" t="s">
        <v>131</v>
      </c>
      <c r="Q19" s="993">
        <f t="shared" si="1"/>
        <v>268169000</v>
      </c>
      <c r="R19" s="994">
        <f t="shared" si="1"/>
        <v>101298000</v>
      </c>
      <c r="S19" s="284"/>
      <c r="T19" s="994">
        <f t="shared" si="0"/>
        <v>41635000</v>
      </c>
      <c r="U19" s="994">
        <f t="shared" si="0"/>
        <v>1946000</v>
      </c>
      <c r="V19" s="994">
        <f t="shared" si="0"/>
        <v>13770000</v>
      </c>
      <c r="W19" s="994">
        <f t="shared" si="0"/>
        <v>553000</v>
      </c>
      <c r="X19" s="994">
        <f t="shared" si="0"/>
        <v>0</v>
      </c>
      <c r="Y19" s="995">
        <f t="shared" si="0"/>
        <v>20367000</v>
      </c>
      <c r="Z19" s="578"/>
    </row>
    <row r="20" spans="1:26" ht="12.75" customHeight="1" x14ac:dyDescent="0.25">
      <c r="A20" s="862">
        <v>23000</v>
      </c>
      <c r="B20" s="863">
        <v>23000</v>
      </c>
      <c r="C20" s="282" t="s">
        <v>132</v>
      </c>
      <c r="D20" s="283">
        <v>465739</v>
      </c>
      <c r="E20" s="284">
        <v>138996</v>
      </c>
      <c r="F20" s="284"/>
      <c r="G20" s="284">
        <v>31896</v>
      </c>
      <c r="H20" s="284">
        <v>9352</v>
      </c>
      <c r="I20" s="284">
        <v>32130</v>
      </c>
      <c r="J20" s="284">
        <v>1172</v>
      </c>
      <c r="K20" s="284">
        <v>1628.287631162947</v>
      </c>
      <c r="L20" s="285">
        <v>40503</v>
      </c>
      <c r="N20" s="862">
        <v>23000</v>
      </c>
      <c r="O20" s="863">
        <v>23000</v>
      </c>
      <c r="P20" s="282" t="s">
        <v>132</v>
      </c>
      <c r="Q20" s="993">
        <f t="shared" si="1"/>
        <v>465739000</v>
      </c>
      <c r="R20" s="994">
        <f t="shared" si="1"/>
        <v>138996000</v>
      </c>
      <c r="S20" s="284"/>
      <c r="T20" s="994">
        <f t="shared" si="0"/>
        <v>31896000</v>
      </c>
      <c r="U20" s="994">
        <f t="shared" si="0"/>
        <v>9352000</v>
      </c>
      <c r="V20" s="994">
        <f t="shared" si="0"/>
        <v>32130000</v>
      </c>
      <c r="W20" s="994">
        <f t="shared" si="0"/>
        <v>1172000</v>
      </c>
      <c r="X20" s="994">
        <f t="shared" si="0"/>
        <v>1628287.631162947</v>
      </c>
      <c r="Y20" s="995">
        <f t="shared" si="0"/>
        <v>40503000</v>
      </c>
      <c r="Z20" s="578"/>
    </row>
    <row r="21" spans="1:26" ht="12.75" customHeight="1" x14ac:dyDescent="0.25">
      <c r="A21" s="862">
        <v>24000</v>
      </c>
      <c r="B21" s="863">
        <v>24000</v>
      </c>
      <c r="C21" s="282" t="s">
        <v>133</v>
      </c>
      <c r="D21" s="283">
        <v>280787</v>
      </c>
      <c r="E21" s="284">
        <v>74357</v>
      </c>
      <c r="F21" s="284"/>
      <c r="G21" s="284">
        <v>17333</v>
      </c>
      <c r="H21" s="284">
        <v>3771</v>
      </c>
      <c r="I21" s="284">
        <v>16276</v>
      </c>
      <c r="J21" s="284">
        <v>772</v>
      </c>
      <c r="K21" s="284">
        <v>1324.3406066791968</v>
      </c>
      <c r="L21" s="285">
        <v>24505</v>
      </c>
      <c r="N21" s="862">
        <v>24000</v>
      </c>
      <c r="O21" s="863">
        <v>24000</v>
      </c>
      <c r="P21" s="282" t="s">
        <v>133</v>
      </c>
      <c r="Q21" s="993">
        <f t="shared" si="1"/>
        <v>280787000</v>
      </c>
      <c r="R21" s="994">
        <f t="shared" si="1"/>
        <v>74357000</v>
      </c>
      <c r="S21" s="284"/>
      <c r="T21" s="994">
        <f t="shared" si="0"/>
        <v>17333000</v>
      </c>
      <c r="U21" s="994">
        <f t="shared" si="0"/>
        <v>3771000</v>
      </c>
      <c r="V21" s="994">
        <f t="shared" si="0"/>
        <v>16276000</v>
      </c>
      <c r="W21" s="994">
        <f t="shared" si="0"/>
        <v>772000</v>
      </c>
      <c r="X21" s="994">
        <f t="shared" si="0"/>
        <v>1324340.6066791967</v>
      </c>
      <c r="Y21" s="995">
        <f t="shared" si="0"/>
        <v>24505000</v>
      </c>
      <c r="Z21" s="578"/>
    </row>
    <row r="22" spans="1:26" ht="12.75" customHeight="1" x14ac:dyDescent="0.25">
      <c r="A22" s="862">
        <v>25000</v>
      </c>
      <c r="B22" s="863">
        <v>25000</v>
      </c>
      <c r="C22" s="282" t="s">
        <v>134</v>
      </c>
      <c r="D22" s="283">
        <v>334107</v>
      </c>
      <c r="E22" s="284">
        <v>87887</v>
      </c>
      <c r="F22" s="284">
        <v>2186000</v>
      </c>
      <c r="G22" s="284">
        <v>21443</v>
      </c>
      <c r="H22" s="284">
        <v>4746</v>
      </c>
      <c r="I22" s="284">
        <v>26806</v>
      </c>
      <c r="J22" s="284">
        <v>350</v>
      </c>
      <c r="K22" s="284">
        <v>967.1815681051545</v>
      </c>
      <c r="L22" s="285">
        <v>26526</v>
      </c>
      <c r="N22" s="862">
        <v>25000</v>
      </c>
      <c r="O22" s="863">
        <v>25000</v>
      </c>
      <c r="P22" s="282" t="s">
        <v>134</v>
      </c>
      <c r="Q22" s="993">
        <f t="shared" si="1"/>
        <v>334107000</v>
      </c>
      <c r="R22" s="994">
        <f t="shared" si="1"/>
        <v>87887000</v>
      </c>
      <c r="S22" s="284">
        <v>2186000</v>
      </c>
      <c r="T22" s="994">
        <f t="shared" si="0"/>
        <v>21443000</v>
      </c>
      <c r="U22" s="994">
        <f t="shared" si="0"/>
        <v>4746000</v>
      </c>
      <c r="V22" s="994">
        <f t="shared" si="0"/>
        <v>26806000</v>
      </c>
      <c r="W22" s="994">
        <f t="shared" si="0"/>
        <v>350000</v>
      </c>
      <c r="X22" s="994">
        <f t="shared" si="0"/>
        <v>967181.56810515455</v>
      </c>
      <c r="Y22" s="995">
        <f t="shared" si="0"/>
        <v>26526000</v>
      </c>
      <c r="Z22" s="578"/>
    </row>
    <row r="23" spans="1:26" ht="12.75" customHeight="1" x14ac:dyDescent="0.25">
      <c r="A23" s="862">
        <v>26000</v>
      </c>
      <c r="B23" s="863">
        <v>26000</v>
      </c>
      <c r="C23" s="282" t="s">
        <v>135</v>
      </c>
      <c r="D23" s="283">
        <v>859795</v>
      </c>
      <c r="E23" s="284">
        <v>269219</v>
      </c>
      <c r="F23" s="284"/>
      <c r="G23" s="284">
        <v>89077</v>
      </c>
      <c r="H23" s="284">
        <v>16542</v>
      </c>
      <c r="I23" s="284">
        <v>77075</v>
      </c>
      <c r="J23" s="284">
        <v>1050</v>
      </c>
      <c r="K23" s="284">
        <v>1915.632507250526</v>
      </c>
      <c r="L23" s="285">
        <v>66860</v>
      </c>
      <c r="N23" s="862">
        <v>26000</v>
      </c>
      <c r="O23" s="863">
        <v>26000</v>
      </c>
      <c r="P23" s="282" t="s">
        <v>135</v>
      </c>
      <c r="Q23" s="993">
        <f t="shared" si="1"/>
        <v>859795000</v>
      </c>
      <c r="R23" s="994">
        <f t="shared" si="1"/>
        <v>269219000</v>
      </c>
      <c r="S23" s="284"/>
      <c r="T23" s="994">
        <f t="shared" si="0"/>
        <v>89077000</v>
      </c>
      <c r="U23" s="994">
        <f t="shared" si="0"/>
        <v>16542000</v>
      </c>
      <c r="V23" s="994">
        <f t="shared" si="0"/>
        <v>77075000</v>
      </c>
      <c r="W23" s="994">
        <f t="shared" si="0"/>
        <v>1050000</v>
      </c>
      <c r="X23" s="994">
        <f t="shared" si="0"/>
        <v>1915632.507250526</v>
      </c>
      <c r="Y23" s="995">
        <f t="shared" si="0"/>
        <v>66860000</v>
      </c>
      <c r="Z23" s="578"/>
    </row>
    <row r="24" spans="1:26" ht="12.75" customHeight="1" x14ac:dyDescent="0.25">
      <c r="A24" s="862">
        <v>27000</v>
      </c>
      <c r="B24" s="863">
        <v>27000</v>
      </c>
      <c r="C24" s="282" t="s">
        <v>136</v>
      </c>
      <c r="D24" s="283">
        <v>673840</v>
      </c>
      <c r="E24" s="284">
        <v>152886</v>
      </c>
      <c r="F24" s="284"/>
      <c r="G24" s="284">
        <v>49765</v>
      </c>
      <c r="H24" s="284">
        <v>4760</v>
      </c>
      <c r="I24" s="284">
        <v>39782</v>
      </c>
      <c r="J24" s="284">
        <v>449</v>
      </c>
      <c r="K24" s="284">
        <v>1360.5247762605957</v>
      </c>
      <c r="L24" s="285">
        <v>54118</v>
      </c>
      <c r="N24" s="862">
        <v>27000</v>
      </c>
      <c r="O24" s="863">
        <v>27000</v>
      </c>
      <c r="P24" s="282" t="s">
        <v>136</v>
      </c>
      <c r="Q24" s="993">
        <f t="shared" si="1"/>
        <v>673840000</v>
      </c>
      <c r="R24" s="994">
        <f t="shared" si="1"/>
        <v>152886000</v>
      </c>
      <c r="S24" s="284"/>
      <c r="T24" s="994">
        <f t="shared" si="0"/>
        <v>49765000</v>
      </c>
      <c r="U24" s="994">
        <f t="shared" si="0"/>
        <v>4760000</v>
      </c>
      <c r="V24" s="994">
        <f t="shared" si="0"/>
        <v>39782000</v>
      </c>
      <c r="W24" s="994">
        <f t="shared" si="0"/>
        <v>449000</v>
      </c>
      <c r="X24" s="994">
        <f t="shared" si="0"/>
        <v>1360524.7762605958</v>
      </c>
      <c r="Y24" s="995">
        <f t="shared" si="0"/>
        <v>54118000</v>
      </c>
      <c r="Z24" s="578"/>
    </row>
    <row r="25" spans="1:26" ht="12.75" customHeight="1" x14ac:dyDescent="0.25">
      <c r="A25" s="862">
        <v>28000</v>
      </c>
      <c r="B25" s="863">
        <v>28000</v>
      </c>
      <c r="C25" s="282" t="s">
        <v>137</v>
      </c>
      <c r="D25" s="283">
        <v>421023</v>
      </c>
      <c r="E25" s="284">
        <v>85084</v>
      </c>
      <c r="F25" s="284">
        <v>7857000</v>
      </c>
      <c r="G25" s="284">
        <v>15904</v>
      </c>
      <c r="H25" s="284">
        <v>3705</v>
      </c>
      <c r="I25" s="284">
        <v>19861</v>
      </c>
      <c r="J25" s="284">
        <v>551</v>
      </c>
      <c r="K25" s="284">
        <v>0</v>
      </c>
      <c r="L25" s="285">
        <v>29636</v>
      </c>
      <c r="N25" s="862">
        <v>28000</v>
      </c>
      <c r="O25" s="863">
        <v>28000</v>
      </c>
      <c r="P25" s="282" t="s">
        <v>137</v>
      </c>
      <c r="Q25" s="993">
        <f t="shared" si="1"/>
        <v>421023000</v>
      </c>
      <c r="R25" s="994">
        <f t="shared" si="1"/>
        <v>85084000</v>
      </c>
      <c r="S25" s="284">
        <v>7857000</v>
      </c>
      <c r="T25" s="994">
        <f t="shared" ref="T25:Y34" si="2">G25*1000</f>
        <v>15904000</v>
      </c>
      <c r="U25" s="994">
        <f t="shared" si="2"/>
        <v>3705000</v>
      </c>
      <c r="V25" s="994">
        <f t="shared" si="2"/>
        <v>19861000</v>
      </c>
      <c r="W25" s="994">
        <f t="shared" si="2"/>
        <v>551000</v>
      </c>
      <c r="X25" s="994">
        <f t="shared" si="2"/>
        <v>0</v>
      </c>
      <c r="Y25" s="995">
        <f t="shared" si="2"/>
        <v>29636000</v>
      </c>
      <c r="Z25" s="578"/>
    </row>
    <row r="26" spans="1:26" ht="12.75" customHeight="1" x14ac:dyDescent="0.25">
      <c r="A26" s="862">
        <v>31000</v>
      </c>
      <c r="B26" s="863">
        <v>31000</v>
      </c>
      <c r="C26" s="282" t="s">
        <v>138</v>
      </c>
      <c r="D26" s="283">
        <v>445451</v>
      </c>
      <c r="E26" s="284">
        <v>139972</v>
      </c>
      <c r="F26" s="284"/>
      <c r="G26" s="284">
        <v>23677</v>
      </c>
      <c r="H26" s="284">
        <v>5826</v>
      </c>
      <c r="I26" s="284">
        <v>43567</v>
      </c>
      <c r="J26" s="284">
        <v>1642</v>
      </c>
      <c r="K26" s="284">
        <v>1080.4167340892966</v>
      </c>
      <c r="L26" s="285">
        <v>47500</v>
      </c>
      <c r="N26" s="862">
        <v>31000</v>
      </c>
      <c r="O26" s="863">
        <v>31000</v>
      </c>
      <c r="P26" s="282" t="s">
        <v>138</v>
      </c>
      <c r="Q26" s="993">
        <f t="shared" si="1"/>
        <v>445451000</v>
      </c>
      <c r="R26" s="994">
        <f t="shared" si="1"/>
        <v>139972000</v>
      </c>
      <c r="S26" s="284"/>
      <c r="T26" s="994">
        <f t="shared" si="2"/>
        <v>23677000</v>
      </c>
      <c r="U26" s="994">
        <f t="shared" si="2"/>
        <v>5826000</v>
      </c>
      <c r="V26" s="994">
        <f t="shared" si="2"/>
        <v>43567000</v>
      </c>
      <c r="W26" s="994">
        <f t="shared" si="2"/>
        <v>1642000</v>
      </c>
      <c r="X26" s="994">
        <f t="shared" si="2"/>
        <v>1080416.7340892965</v>
      </c>
      <c r="Y26" s="995">
        <f t="shared" si="2"/>
        <v>47500000</v>
      </c>
      <c r="Z26" s="578"/>
    </row>
    <row r="27" spans="1:26" ht="12.75" customHeight="1" x14ac:dyDescent="0.25">
      <c r="A27" s="862">
        <v>41000</v>
      </c>
      <c r="B27" s="863">
        <v>41000</v>
      </c>
      <c r="C27" s="282" t="s">
        <v>139</v>
      </c>
      <c r="D27" s="283">
        <v>657899</v>
      </c>
      <c r="E27" s="284">
        <v>163324</v>
      </c>
      <c r="F27" s="284"/>
      <c r="G27" s="284">
        <v>46728</v>
      </c>
      <c r="H27" s="284">
        <v>4924</v>
      </c>
      <c r="I27" s="284">
        <v>43033</v>
      </c>
      <c r="J27" s="284">
        <v>1821</v>
      </c>
      <c r="K27" s="284">
        <v>2263.0005352319549</v>
      </c>
      <c r="L27" s="285">
        <v>53153</v>
      </c>
      <c r="N27" s="862">
        <v>41000</v>
      </c>
      <c r="O27" s="863">
        <v>41000</v>
      </c>
      <c r="P27" s="282" t="s">
        <v>139</v>
      </c>
      <c r="Q27" s="993">
        <f t="shared" si="1"/>
        <v>657899000</v>
      </c>
      <c r="R27" s="994">
        <f t="shared" si="1"/>
        <v>163324000</v>
      </c>
      <c r="S27" s="284"/>
      <c r="T27" s="994">
        <f t="shared" si="2"/>
        <v>46728000</v>
      </c>
      <c r="U27" s="994">
        <f t="shared" si="2"/>
        <v>4924000</v>
      </c>
      <c r="V27" s="994">
        <f t="shared" si="2"/>
        <v>43033000</v>
      </c>
      <c r="W27" s="994">
        <f t="shared" si="2"/>
        <v>1821000</v>
      </c>
      <c r="X27" s="994">
        <f t="shared" si="2"/>
        <v>2263000.5352319549</v>
      </c>
      <c r="Y27" s="995">
        <f t="shared" si="2"/>
        <v>53153000</v>
      </c>
      <c r="Z27" s="578"/>
    </row>
    <row r="28" spans="1:26" ht="12.75" customHeight="1" x14ac:dyDescent="0.25">
      <c r="A28" s="862">
        <v>43000</v>
      </c>
      <c r="B28" s="863">
        <v>43000</v>
      </c>
      <c r="C28" s="282" t="s">
        <v>140</v>
      </c>
      <c r="D28" s="283">
        <v>374477</v>
      </c>
      <c r="E28" s="284">
        <v>105040</v>
      </c>
      <c r="F28" s="284"/>
      <c r="G28" s="284">
        <v>31360</v>
      </c>
      <c r="H28" s="284">
        <v>7811</v>
      </c>
      <c r="I28" s="284">
        <v>32114</v>
      </c>
      <c r="J28" s="284">
        <v>1321</v>
      </c>
      <c r="K28" s="284">
        <v>361.84169581398822</v>
      </c>
      <c r="L28" s="285">
        <v>30904</v>
      </c>
      <c r="N28" s="862">
        <v>43000</v>
      </c>
      <c r="O28" s="863">
        <v>43000</v>
      </c>
      <c r="P28" s="282" t="s">
        <v>140</v>
      </c>
      <c r="Q28" s="993">
        <f t="shared" si="1"/>
        <v>374477000</v>
      </c>
      <c r="R28" s="994">
        <f t="shared" si="1"/>
        <v>105040000</v>
      </c>
      <c r="S28" s="284"/>
      <c r="T28" s="994">
        <f t="shared" si="2"/>
        <v>31360000</v>
      </c>
      <c r="U28" s="994">
        <f t="shared" si="2"/>
        <v>7811000</v>
      </c>
      <c r="V28" s="994">
        <f t="shared" si="2"/>
        <v>32114000</v>
      </c>
      <c r="W28" s="994">
        <f t="shared" si="2"/>
        <v>1321000</v>
      </c>
      <c r="X28" s="994">
        <f t="shared" si="2"/>
        <v>361841.69581398822</v>
      </c>
      <c r="Y28" s="995">
        <f t="shared" si="2"/>
        <v>30904000</v>
      </c>
      <c r="Z28" s="578"/>
    </row>
    <row r="29" spans="1:26" ht="12.75" customHeight="1" x14ac:dyDescent="0.25">
      <c r="A29" s="862">
        <v>51000</v>
      </c>
      <c r="B29" s="863">
        <v>51000</v>
      </c>
      <c r="C29" s="282" t="s">
        <v>141</v>
      </c>
      <c r="D29" s="283">
        <v>196505</v>
      </c>
      <c r="E29" s="284">
        <v>58074</v>
      </c>
      <c r="F29" s="284"/>
      <c r="G29" s="284">
        <v>4735</v>
      </c>
      <c r="H29" s="284">
        <v>0</v>
      </c>
      <c r="I29" s="284">
        <v>2635</v>
      </c>
      <c r="J29" s="284">
        <v>0</v>
      </c>
      <c r="K29" s="284">
        <v>0</v>
      </c>
      <c r="L29" s="285">
        <v>14827</v>
      </c>
      <c r="N29" s="862">
        <v>51000</v>
      </c>
      <c r="O29" s="863">
        <v>51000</v>
      </c>
      <c r="P29" s="282" t="s">
        <v>141</v>
      </c>
      <c r="Q29" s="993">
        <f t="shared" si="1"/>
        <v>196505000</v>
      </c>
      <c r="R29" s="994">
        <f t="shared" si="1"/>
        <v>58074000</v>
      </c>
      <c r="S29" s="284"/>
      <c r="T29" s="994">
        <f t="shared" si="2"/>
        <v>4735000</v>
      </c>
      <c r="U29" s="994">
        <f t="shared" si="2"/>
        <v>0</v>
      </c>
      <c r="V29" s="994">
        <f t="shared" si="2"/>
        <v>2635000</v>
      </c>
      <c r="W29" s="994">
        <f t="shared" si="2"/>
        <v>0</v>
      </c>
      <c r="X29" s="994">
        <f t="shared" si="2"/>
        <v>0</v>
      </c>
      <c r="Y29" s="995">
        <f t="shared" si="2"/>
        <v>14827000</v>
      </c>
      <c r="Z29" s="578"/>
    </row>
    <row r="30" spans="1:26" ht="12.75" customHeight="1" x14ac:dyDescent="0.25">
      <c r="A30" s="862">
        <v>52000</v>
      </c>
      <c r="B30" s="863">
        <v>52000</v>
      </c>
      <c r="C30" s="282" t="s">
        <v>142</v>
      </c>
      <c r="D30" s="283">
        <v>51217</v>
      </c>
      <c r="E30" s="284">
        <v>16213</v>
      </c>
      <c r="F30" s="284"/>
      <c r="G30" s="284">
        <v>1430</v>
      </c>
      <c r="H30" s="284">
        <v>0</v>
      </c>
      <c r="I30" s="284">
        <v>902</v>
      </c>
      <c r="J30" s="284">
        <v>0</v>
      </c>
      <c r="K30" s="284">
        <v>0</v>
      </c>
      <c r="L30" s="285">
        <v>3191</v>
      </c>
      <c r="N30" s="862">
        <v>52000</v>
      </c>
      <c r="O30" s="863">
        <v>52000</v>
      </c>
      <c r="P30" s="282" t="s">
        <v>142</v>
      </c>
      <c r="Q30" s="993">
        <f t="shared" si="1"/>
        <v>51217000</v>
      </c>
      <c r="R30" s="994">
        <f t="shared" si="1"/>
        <v>16213000</v>
      </c>
      <c r="S30" s="284"/>
      <c r="T30" s="994">
        <f t="shared" si="2"/>
        <v>1430000</v>
      </c>
      <c r="U30" s="994">
        <f t="shared" si="2"/>
        <v>0</v>
      </c>
      <c r="V30" s="994">
        <f t="shared" si="2"/>
        <v>902000</v>
      </c>
      <c r="W30" s="994">
        <f t="shared" si="2"/>
        <v>0</v>
      </c>
      <c r="X30" s="994">
        <f t="shared" si="2"/>
        <v>0</v>
      </c>
      <c r="Y30" s="995">
        <f t="shared" si="2"/>
        <v>3191000</v>
      </c>
      <c r="Z30" s="578"/>
    </row>
    <row r="31" spans="1:26" ht="12.75" customHeight="1" x14ac:dyDescent="0.25">
      <c r="A31" s="862">
        <v>53000</v>
      </c>
      <c r="B31" s="863">
        <v>53000</v>
      </c>
      <c r="C31" s="282" t="s">
        <v>143</v>
      </c>
      <c r="D31" s="283">
        <v>72859</v>
      </c>
      <c r="E31" s="284">
        <v>29622</v>
      </c>
      <c r="F31" s="284"/>
      <c r="G31" s="284">
        <v>1876</v>
      </c>
      <c r="H31" s="284">
        <v>0</v>
      </c>
      <c r="I31" s="284">
        <v>1247</v>
      </c>
      <c r="J31" s="284">
        <v>0</v>
      </c>
      <c r="K31" s="284">
        <v>0</v>
      </c>
      <c r="L31" s="285">
        <v>4709</v>
      </c>
      <c r="N31" s="862">
        <v>53000</v>
      </c>
      <c r="O31" s="863">
        <v>53000</v>
      </c>
      <c r="P31" s="282" t="s">
        <v>143</v>
      </c>
      <c r="Q31" s="993">
        <f t="shared" si="1"/>
        <v>72859000</v>
      </c>
      <c r="R31" s="994">
        <f t="shared" si="1"/>
        <v>29622000</v>
      </c>
      <c r="S31" s="284"/>
      <c r="T31" s="994">
        <f t="shared" si="2"/>
        <v>1876000</v>
      </c>
      <c r="U31" s="994">
        <f t="shared" si="2"/>
        <v>0</v>
      </c>
      <c r="V31" s="994">
        <f t="shared" si="2"/>
        <v>1247000</v>
      </c>
      <c r="W31" s="994">
        <f t="shared" si="2"/>
        <v>0</v>
      </c>
      <c r="X31" s="994">
        <f t="shared" si="2"/>
        <v>0</v>
      </c>
      <c r="Y31" s="995">
        <f t="shared" si="2"/>
        <v>4709000</v>
      </c>
      <c r="Z31" s="578"/>
    </row>
    <row r="32" spans="1:26" ht="12.75" customHeight="1" x14ac:dyDescent="0.25">
      <c r="A32" s="862">
        <v>54000</v>
      </c>
      <c r="B32" s="863">
        <v>54000</v>
      </c>
      <c r="C32" s="282" t="s">
        <v>144</v>
      </c>
      <c r="D32" s="283">
        <v>108003</v>
      </c>
      <c r="E32" s="284">
        <v>38204</v>
      </c>
      <c r="F32" s="284"/>
      <c r="G32" s="284">
        <v>2680</v>
      </c>
      <c r="H32" s="284">
        <v>0</v>
      </c>
      <c r="I32" s="284">
        <v>2338</v>
      </c>
      <c r="J32" s="284">
        <v>155</v>
      </c>
      <c r="K32" s="284">
        <v>817.33653642689103</v>
      </c>
      <c r="L32" s="285">
        <v>7324</v>
      </c>
      <c r="N32" s="862">
        <v>54000</v>
      </c>
      <c r="O32" s="863">
        <v>54000</v>
      </c>
      <c r="P32" s="282" t="s">
        <v>144</v>
      </c>
      <c r="Q32" s="993">
        <f t="shared" si="1"/>
        <v>108003000</v>
      </c>
      <c r="R32" s="994">
        <f t="shared" si="1"/>
        <v>38204000</v>
      </c>
      <c r="S32" s="284"/>
      <c r="T32" s="994">
        <f t="shared" si="2"/>
        <v>2680000</v>
      </c>
      <c r="U32" s="994">
        <f t="shared" si="2"/>
        <v>0</v>
      </c>
      <c r="V32" s="994">
        <f t="shared" si="2"/>
        <v>2338000</v>
      </c>
      <c r="W32" s="994">
        <f t="shared" si="2"/>
        <v>155000</v>
      </c>
      <c r="X32" s="994">
        <f t="shared" si="2"/>
        <v>817336.53642689099</v>
      </c>
      <c r="Y32" s="995">
        <f t="shared" si="2"/>
        <v>7324000</v>
      </c>
      <c r="Z32" s="578"/>
    </row>
    <row r="33" spans="1:26" ht="12.75" customHeight="1" x14ac:dyDescent="0.25">
      <c r="A33" s="862">
        <v>55000</v>
      </c>
      <c r="B33" s="863">
        <v>55000</v>
      </c>
      <c r="C33" s="282" t="s">
        <v>145</v>
      </c>
      <c r="D33" s="283">
        <v>81374</v>
      </c>
      <c r="E33" s="284">
        <v>8689</v>
      </c>
      <c r="F33" s="284">
        <v>224000</v>
      </c>
      <c r="G33" s="284">
        <v>0</v>
      </c>
      <c r="H33" s="284">
        <v>621</v>
      </c>
      <c r="I33" s="284">
        <v>5227</v>
      </c>
      <c r="J33" s="284">
        <v>561</v>
      </c>
      <c r="K33" s="284">
        <v>0</v>
      </c>
      <c r="L33" s="285">
        <v>5991</v>
      </c>
      <c r="N33" s="862">
        <v>55000</v>
      </c>
      <c r="O33" s="863">
        <v>55000</v>
      </c>
      <c r="P33" s="282" t="s">
        <v>145</v>
      </c>
      <c r="Q33" s="993">
        <f t="shared" si="1"/>
        <v>81374000</v>
      </c>
      <c r="R33" s="994">
        <f t="shared" si="1"/>
        <v>8689000</v>
      </c>
      <c r="S33" s="284">
        <v>224000</v>
      </c>
      <c r="T33" s="994">
        <f t="shared" si="2"/>
        <v>0</v>
      </c>
      <c r="U33" s="994">
        <f t="shared" si="2"/>
        <v>621000</v>
      </c>
      <c r="V33" s="994">
        <f t="shared" si="2"/>
        <v>5227000</v>
      </c>
      <c r="W33" s="994">
        <f t="shared" si="2"/>
        <v>561000</v>
      </c>
      <c r="X33" s="994">
        <f t="shared" si="2"/>
        <v>0</v>
      </c>
      <c r="Y33" s="995">
        <f t="shared" si="2"/>
        <v>5991000</v>
      </c>
      <c r="Z33" s="578"/>
    </row>
    <row r="34" spans="1:26" ht="12.75" customHeight="1" x14ac:dyDescent="0.25">
      <c r="A34" s="862">
        <v>56000</v>
      </c>
      <c r="B34" s="863">
        <v>56000</v>
      </c>
      <c r="C34" s="282" t="s">
        <v>146</v>
      </c>
      <c r="D34" s="283">
        <v>118987</v>
      </c>
      <c r="E34" s="284">
        <v>10360</v>
      </c>
      <c r="F34" s="284"/>
      <c r="G34" s="284">
        <v>0</v>
      </c>
      <c r="H34" s="284">
        <v>361</v>
      </c>
      <c r="I34" s="284">
        <v>6588</v>
      </c>
      <c r="J34" s="284">
        <v>0</v>
      </c>
      <c r="K34" s="284">
        <v>533.82292535381328</v>
      </c>
      <c r="L34" s="285">
        <v>6830</v>
      </c>
      <c r="N34" s="862">
        <v>56000</v>
      </c>
      <c r="O34" s="863">
        <v>56000</v>
      </c>
      <c r="P34" s="282" t="s">
        <v>146</v>
      </c>
      <c r="Q34" s="993">
        <f t="shared" si="1"/>
        <v>118987000</v>
      </c>
      <c r="R34" s="994">
        <f t="shared" si="1"/>
        <v>10360000</v>
      </c>
      <c r="S34" s="284"/>
      <c r="T34" s="994">
        <f t="shared" si="2"/>
        <v>0</v>
      </c>
      <c r="U34" s="994">
        <f t="shared" si="2"/>
        <v>361000</v>
      </c>
      <c r="V34" s="994">
        <f t="shared" si="2"/>
        <v>6588000</v>
      </c>
      <c r="W34" s="994">
        <f t="shared" si="2"/>
        <v>0</v>
      </c>
      <c r="X34" s="994">
        <f t="shared" si="2"/>
        <v>533822.92535381322</v>
      </c>
      <c r="Y34" s="995">
        <f t="shared" si="2"/>
        <v>6830000</v>
      </c>
      <c r="Z34" s="578"/>
    </row>
    <row r="35" spans="1:26" ht="12.75" customHeight="1" thickBot="1" x14ac:dyDescent="0.3">
      <c r="A35" s="286"/>
      <c r="B35" s="287" t="s">
        <v>147</v>
      </c>
      <c r="C35" s="288"/>
      <c r="D35" s="289"/>
      <c r="E35" s="290"/>
      <c r="F35" s="290"/>
      <c r="G35" s="291"/>
      <c r="H35" s="291">
        <f>2594.12253-1</f>
        <v>2593.1225300000001</v>
      </c>
      <c r="I35" s="291"/>
      <c r="J35" s="291"/>
      <c r="K35" s="291"/>
      <c r="L35" s="292"/>
      <c r="N35" s="293"/>
      <c r="O35" s="287" t="s">
        <v>147</v>
      </c>
      <c r="P35" s="294"/>
      <c r="Q35" s="580"/>
      <c r="R35" s="581"/>
      <c r="S35" s="581"/>
      <c r="T35" s="581"/>
      <c r="U35" s="996">
        <v>2593000</v>
      </c>
      <c r="V35" s="581"/>
      <c r="W35" s="581"/>
      <c r="X35" s="581"/>
      <c r="Y35" s="582"/>
      <c r="Z35" s="578"/>
    </row>
    <row r="36" spans="1:26" ht="15.75" thickBot="1" x14ac:dyDescent="0.3">
      <c r="A36" s="858" t="s">
        <v>148</v>
      </c>
      <c r="B36" s="859"/>
      <c r="C36" s="860"/>
      <c r="D36" s="295">
        <f t="shared" ref="D36:K36" si="3">SUM(D9:D34)</f>
        <v>12245233</v>
      </c>
      <c r="E36" s="296">
        <f t="shared" si="3"/>
        <v>3866916</v>
      </c>
      <c r="F36" s="296">
        <v>32308000</v>
      </c>
      <c r="G36" s="296">
        <f t="shared" si="3"/>
        <v>1070000</v>
      </c>
      <c r="H36" s="296">
        <f>SUM(H9:H35)</f>
        <v>150000.12252999999</v>
      </c>
      <c r="I36" s="296">
        <f>SUM(I9:I35)</f>
        <v>776966</v>
      </c>
      <c r="J36" s="296">
        <f t="shared" si="3"/>
        <v>22000</v>
      </c>
      <c r="K36" s="296">
        <f t="shared" si="3"/>
        <v>51299.999999999993</v>
      </c>
      <c r="L36" s="297">
        <f>SUM(L9:L34)</f>
        <v>1035002</v>
      </c>
      <c r="N36" s="858" t="s">
        <v>148</v>
      </c>
      <c r="O36" s="859"/>
      <c r="P36" s="860"/>
      <c r="Q36" s="583">
        <f t="shared" ref="Q36:Y36" si="4">SUM(Q9:Q35)</f>
        <v>12245233000</v>
      </c>
      <c r="R36" s="584">
        <f t="shared" si="4"/>
        <v>3866916000</v>
      </c>
      <c r="S36" s="584">
        <f t="shared" si="4"/>
        <v>32308000</v>
      </c>
      <c r="T36" s="584">
        <f t="shared" si="4"/>
        <v>1070000000</v>
      </c>
      <c r="U36" s="584">
        <f t="shared" si="4"/>
        <v>150000000</v>
      </c>
      <c r="V36" s="584">
        <f t="shared" si="4"/>
        <v>776966000</v>
      </c>
      <c r="W36" s="584">
        <f t="shared" si="4"/>
        <v>22000000</v>
      </c>
      <c r="X36" s="584">
        <f t="shared" si="4"/>
        <v>51300000.000000007</v>
      </c>
      <c r="Y36" s="585">
        <f t="shared" si="4"/>
        <v>1035002000</v>
      </c>
      <c r="Z36" s="586"/>
    </row>
    <row r="37" spans="1:26" ht="16.5" customHeight="1" x14ac:dyDescent="0.25">
      <c r="B37" s="270"/>
      <c r="C37" s="270"/>
      <c r="D37" s="270"/>
      <c r="E37" s="270"/>
      <c r="F37" s="270"/>
      <c r="G37" s="270"/>
      <c r="H37" s="270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86"/>
    </row>
    <row r="38" spans="1:26" ht="15" customHeight="1" x14ac:dyDescent="0.25">
      <c r="A38" s="299" t="s">
        <v>149</v>
      </c>
      <c r="B38" s="861" t="s">
        <v>150</v>
      </c>
      <c r="C38" s="861"/>
      <c r="D38" s="861"/>
      <c r="E38" s="861"/>
      <c r="F38" s="861"/>
      <c r="G38" s="861"/>
      <c r="H38" s="861"/>
      <c r="I38" s="861"/>
      <c r="J38" s="861"/>
      <c r="K38" s="861"/>
      <c r="L38" s="861"/>
      <c r="N38" s="299" t="s">
        <v>149</v>
      </c>
      <c r="O38" s="861" t="s">
        <v>150</v>
      </c>
      <c r="P38" s="861"/>
      <c r="Q38" s="861"/>
      <c r="R38" s="861"/>
      <c r="S38" s="861"/>
      <c r="T38" s="861"/>
      <c r="U38" s="861"/>
      <c r="V38" s="861"/>
      <c r="W38" s="861"/>
      <c r="X38" s="861"/>
      <c r="Y38" s="861"/>
      <c r="Z38" s="578"/>
    </row>
    <row r="39" spans="1:26" ht="14.25" customHeight="1" x14ac:dyDescent="0.25">
      <c r="A39" s="299"/>
      <c r="B39" s="861" t="s">
        <v>151</v>
      </c>
      <c r="C39" s="861"/>
      <c r="D39" s="861"/>
      <c r="E39" s="861"/>
      <c r="F39" s="861"/>
      <c r="G39" s="861"/>
      <c r="H39" s="861"/>
      <c r="I39" s="861"/>
      <c r="J39" s="861"/>
      <c r="K39" s="861"/>
      <c r="L39" s="861"/>
      <c r="N39" s="578"/>
      <c r="O39" s="861" t="s">
        <v>384</v>
      </c>
      <c r="P39" s="861"/>
      <c r="Q39" s="861"/>
      <c r="R39" s="861"/>
      <c r="S39" s="861"/>
      <c r="T39" s="861"/>
      <c r="U39" s="861"/>
      <c r="V39" s="861"/>
      <c r="W39" s="861"/>
      <c r="X39" s="861"/>
      <c r="Y39" s="861"/>
      <c r="Z39" s="578"/>
    </row>
    <row r="40" spans="1:26" ht="14.25" customHeight="1" x14ac:dyDescent="0.25">
      <c r="A40" s="299" t="s">
        <v>152</v>
      </c>
      <c r="B40" s="857" t="s">
        <v>153</v>
      </c>
      <c r="C40" s="857"/>
      <c r="D40" s="857"/>
      <c r="E40" s="857"/>
      <c r="F40" s="857"/>
      <c r="G40" s="857"/>
      <c r="H40" s="857"/>
      <c r="I40" s="857"/>
      <c r="J40" s="857"/>
      <c r="K40" s="857"/>
      <c r="L40" s="857"/>
      <c r="N40" s="299" t="s">
        <v>152</v>
      </c>
      <c r="O40" s="857" t="s">
        <v>382</v>
      </c>
      <c r="P40" s="857"/>
      <c r="Q40" s="857"/>
      <c r="R40" s="857"/>
      <c r="S40" s="857"/>
      <c r="T40" s="857"/>
      <c r="U40" s="857"/>
      <c r="V40" s="857"/>
      <c r="W40" s="857"/>
      <c r="X40" s="857"/>
      <c r="Y40" s="857"/>
      <c r="Z40" s="578"/>
    </row>
    <row r="41" spans="1:26" ht="14.25" customHeight="1" x14ac:dyDescent="0.25">
      <c r="B41" s="857" t="s">
        <v>154</v>
      </c>
      <c r="C41" s="857"/>
      <c r="D41" s="857"/>
      <c r="E41" s="857"/>
      <c r="F41" s="857"/>
      <c r="G41" s="857"/>
      <c r="H41" s="857"/>
      <c r="I41" s="857"/>
      <c r="J41" s="857"/>
      <c r="K41" s="857"/>
      <c r="L41" s="857"/>
      <c r="N41" s="578"/>
      <c r="O41" s="857" t="s">
        <v>385</v>
      </c>
      <c r="P41" s="857"/>
      <c r="Q41" s="857"/>
      <c r="R41" s="857"/>
      <c r="S41" s="857"/>
      <c r="T41" s="857"/>
      <c r="U41" s="857"/>
      <c r="V41" s="857"/>
      <c r="W41" s="857"/>
      <c r="X41" s="857"/>
      <c r="Y41" s="857"/>
      <c r="Z41" s="578"/>
    </row>
    <row r="42" spans="1:26" x14ac:dyDescent="0.25">
      <c r="D42" s="298"/>
      <c r="N42" s="578"/>
      <c r="O42" s="300" t="s">
        <v>104</v>
      </c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</row>
    <row r="43" spans="1:26" x14ac:dyDescent="0.25">
      <c r="F43" s="298"/>
      <c r="P43" s="300" t="s">
        <v>104</v>
      </c>
    </row>
    <row r="44" spans="1:26" x14ac:dyDescent="0.25">
      <c r="B44" s="301"/>
    </row>
  </sheetData>
  <mergeCells count="64">
    <mergeCell ref="A8:B8"/>
    <mergeCell ref="N8:O8"/>
    <mergeCell ref="A9:B9"/>
    <mergeCell ref="N9:O9"/>
    <mergeCell ref="A10:B10"/>
    <mergeCell ref="N10:O10"/>
    <mergeCell ref="A11:B11"/>
    <mergeCell ref="N11:O11"/>
    <mergeCell ref="A12:B12"/>
    <mergeCell ref="N12:O12"/>
    <mergeCell ref="A13:B13"/>
    <mergeCell ref="N13:O13"/>
    <mergeCell ref="A14:B14"/>
    <mergeCell ref="N14:O14"/>
    <mergeCell ref="A15:B15"/>
    <mergeCell ref="N15:O15"/>
    <mergeCell ref="A16:B16"/>
    <mergeCell ref="N16:O16"/>
    <mergeCell ref="A17:B17"/>
    <mergeCell ref="N17:O17"/>
    <mergeCell ref="A18:B18"/>
    <mergeCell ref="N18:O18"/>
    <mergeCell ref="A19:B19"/>
    <mergeCell ref="N19:O19"/>
    <mergeCell ref="A20:B20"/>
    <mergeCell ref="N20:O20"/>
    <mergeCell ref="A21:B21"/>
    <mergeCell ref="N21:O21"/>
    <mergeCell ref="A22:B22"/>
    <mergeCell ref="N22:O22"/>
    <mergeCell ref="A23:B23"/>
    <mergeCell ref="N23:O23"/>
    <mergeCell ref="A24:B24"/>
    <mergeCell ref="N24:O24"/>
    <mergeCell ref="A25:B25"/>
    <mergeCell ref="N25:O25"/>
    <mergeCell ref="A26:B26"/>
    <mergeCell ref="N26:O26"/>
    <mergeCell ref="A27:B27"/>
    <mergeCell ref="N27:O27"/>
    <mergeCell ref="A28:B28"/>
    <mergeCell ref="N28:O28"/>
    <mergeCell ref="A29:B29"/>
    <mergeCell ref="N29:O29"/>
    <mergeCell ref="A30:B30"/>
    <mergeCell ref="N30:O30"/>
    <mergeCell ref="A31:B31"/>
    <mergeCell ref="N31:O31"/>
    <mergeCell ref="A32:B32"/>
    <mergeCell ref="N32:O32"/>
    <mergeCell ref="A33:B33"/>
    <mergeCell ref="N33:O33"/>
    <mergeCell ref="A34:B34"/>
    <mergeCell ref="N34:O34"/>
    <mergeCell ref="B40:L40"/>
    <mergeCell ref="O40:Y40"/>
    <mergeCell ref="B41:L41"/>
    <mergeCell ref="O41:Y41"/>
    <mergeCell ref="A36:C36"/>
    <mergeCell ref="N36:P36"/>
    <mergeCell ref="B38:L38"/>
    <mergeCell ref="O38:Y38"/>
    <mergeCell ref="B39:L39"/>
    <mergeCell ref="O39:Y39"/>
  </mergeCells>
  <printOptions horizontalCentered="1"/>
  <pageMargins left="0.94488188976377963" right="0.59055118110236227" top="1.0629921259842521" bottom="0.94488188976377963" header="0.59055118110236227" footer="0.19685039370078741"/>
  <pageSetup paperSize="9" scale="75" orientation="landscape" r:id="rId1"/>
  <headerFooter alignWithMargins="0">
    <oddHeader>&amp;RKapitola C.I.1
&amp;"-,Tučné"Tabulka č. 3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8"/>
  <sheetViews>
    <sheetView topLeftCell="A298" zoomScaleNormal="100" workbookViewId="0">
      <selection activeCell="D322" sqref="D322"/>
    </sheetView>
  </sheetViews>
  <sheetFormatPr defaultRowHeight="12.75" x14ac:dyDescent="0.2"/>
  <cols>
    <col min="1" max="1" width="25.5703125" style="15" customWidth="1"/>
    <col min="2" max="3" width="15.28515625" style="15" customWidth="1"/>
    <col min="4" max="4" width="26.5703125" style="15" customWidth="1"/>
    <col min="5" max="5" width="15.28515625" style="15" customWidth="1"/>
    <col min="6" max="6" width="16.5703125" style="15" customWidth="1"/>
    <col min="7" max="7" width="15.28515625" style="15" customWidth="1"/>
    <col min="8" max="8" width="12.140625" style="15" customWidth="1"/>
    <col min="9" max="9" width="18.42578125" style="15" customWidth="1"/>
    <col min="10" max="11" width="15.28515625" style="15" customWidth="1"/>
    <col min="12" max="12" width="16.42578125" style="15" customWidth="1"/>
    <col min="13" max="13" width="15.28515625" style="15" customWidth="1"/>
    <col min="14" max="14" width="15.85546875" style="15" customWidth="1"/>
    <col min="15" max="256" width="9.140625" style="15"/>
    <col min="257" max="257" width="19.42578125" style="15" customWidth="1"/>
    <col min="258" max="261" width="15.28515625" style="15" customWidth="1"/>
    <col min="262" max="262" width="16.5703125" style="15" customWidth="1"/>
    <col min="263" max="264" width="15.28515625" style="15" customWidth="1"/>
    <col min="265" max="265" width="18.42578125" style="15" customWidth="1"/>
    <col min="266" max="267" width="15.28515625" style="15" customWidth="1"/>
    <col min="268" max="268" width="16.42578125" style="15" customWidth="1"/>
    <col min="269" max="270" width="15.28515625" style="15" customWidth="1"/>
    <col min="271" max="512" width="9.140625" style="15"/>
    <col min="513" max="513" width="19.42578125" style="15" customWidth="1"/>
    <col min="514" max="517" width="15.28515625" style="15" customWidth="1"/>
    <col min="518" max="518" width="16.5703125" style="15" customWidth="1"/>
    <col min="519" max="520" width="15.28515625" style="15" customWidth="1"/>
    <col min="521" max="521" width="18.42578125" style="15" customWidth="1"/>
    <col min="522" max="523" width="15.28515625" style="15" customWidth="1"/>
    <col min="524" max="524" width="16.42578125" style="15" customWidth="1"/>
    <col min="525" max="526" width="15.28515625" style="15" customWidth="1"/>
    <col min="527" max="768" width="9.140625" style="15"/>
    <col min="769" max="769" width="19.42578125" style="15" customWidth="1"/>
    <col min="770" max="773" width="15.28515625" style="15" customWidth="1"/>
    <col min="774" max="774" width="16.5703125" style="15" customWidth="1"/>
    <col min="775" max="776" width="15.28515625" style="15" customWidth="1"/>
    <col min="777" max="777" width="18.42578125" style="15" customWidth="1"/>
    <col min="778" max="779" width="15.28515625" style="15" customWidth="1"/>
    <col min="780" max="780" width="16.42578125" style="15" customWidth="1"/>
    <col min="781" max="782" width="15.28515625" style="15" customWidth="1"/>
    <col min="783" max="1024" width="9.140625" style="15"/>
    <col min="1025" max="1025" width="19.42578125" style="15" customWidth="1"/>
    <col min="1026" max="1029" width="15.28515625" style="15" customWidth="1"/>
    <col min="1030" max="1030" width="16.5703125" style="15" customWidth="1"/>
    <col min="1031" max="1032" width="15.28515625" style="15" customWidth="1"/>
    <col min="1033" max="1033" width="18.42578125" style="15" customWidth="1"/>
    <col min="1034" max="1035" width="15.28515625" style="15" customWidth="1"/>
    <col min="1036" max="1036" width="16.42578125" style="15" customWidth="1"/>
    <col min="1037" max="1038" width="15.28515625" style="15" customWidth="1"/>
    <col min="1039" max="1280" width="9.140625" style="15"/>
    <col min="1281" max="1281" width="19.42578125" style="15" customWidth="1"/>
    <col min="1282" max="1285" width="15.28515625" style="15" customWidth="1"/>
    <col min="1286" max="1286" width="16.5703125" style="15" customWidth="1"/>
    <col min="1287" max="1288" width="15.28515625" style="15" customWidth="1"/>
    <col min="1289" max="1289" width="18.42578125" style="15" customWidth="1"/>
    <col min="1290" max="1291" width="15.28515625" style="15" customWidth="1"/>
    <col min="1292" max="1292" width="16.42578125" style="15" customWidth="1"/>
    <col min="1293" max="1294" width="15.28515625" style="15" customWidth="1"/>
    <col min="1295" max="1536" width="9.140625" style="15"/>
    <col min="1537" max="1537" width="19.42578125" style="15" customWidth="1"/>
    <col min="1538" max="1541" width="15.28515625" style="15" customWidth="1"/>
    <col min="1542" max="1542" width="16.5703125" style="15" customWidth="1"/>
    <col min="1543" max="1544" width="15.28515625" style="15" customWidth="1"/>
    <col min="1545" max="1545" width="18.42578125" style="15" customWidth="1"/>
    <col min="1546" max="1547" width="15.28515625" style="15" customWidth="1"/>
    <col min="1548" max="1548" width="16.42578125" style="15" customWidth="1"/>
    <col min="1549" max="1550" width="15.28515625" style="15" customWidth="1"/>
    <col min="1551" max="1792" width="9.140625" style="15"/>
    <col min="1793" max="1793" width="19.42578125" style="15" customWidth="1"/>
    <col min="1794" max="1797" width="15.28515625" style="15" customWidth="1"/>
    <col min="1798" max="1798" width="16.5703125" style="15" customWidth="1"/>
    <col min="1799" max="1800" width="15.28515625" style="15" customWidth="1"/>
    <col min="1801" max="1801" width="18.42578125" style="15" customWidth="1"/>
    <col min="1802" max="1803" width="15.28515625" style="15" customWidth="1"/>
    <col min="1804" max="1804" width="16.42578125" style="15" customWidth="1"/>
    <col min="1805" max="1806" width="15.28515625" style="15" customWidth="1"/>
    <col min="1807" max="2048" width="9.140625" style="15"/>
    <col min="2049" max="2049" width="19.42578125" style="15" customWidth="1"/>
    <col min="2050" max="2053" width="15.28515625" style="15" customWidth="1"/>
    <col min="2054" max="2054" width="16.5703125" style="15" customWidth="1"/>
    <col min="2055" max="2056" width="15.28515625" style="15" customWidth="1"/>
    <col min="2057" max="2057" width="18.42578125" style="15" customWidth="1"/>
    <col min="2058" max="2059" width="15.28515625" style="15" customWidth="1"/>
    <col min="2060" max="2060" width="16.42578125" style="15" customWidth="1"/>
    <col min="2061" max="2062" width="15.28515625" style="15" customWidth="1"/>
    <col min="2063" max="2304" width="9.140625" style="15"/>
    <col min="2305" max="2305" width="19.42578125" style="15" customWidth="1"/>
    <col min="2306" max="2309" width="15.28515625" style="15" customWidth="1"/>
    <col min="2310" max="2310" width="16.5703125" style="15" customWidth="1"/>
    <col min="2311" max="2312" width="15.28515625" style="15" customWidth="1"/>
    <col min="2313" max="2313" width="18.42578125" style="15" customWidth="1"/>
    <col min="2314" max="2315" width="15.28515625" style="15" customWidth="1"/>
    <col min="2316" max="2316" width="16.42578125" style="15" customWidth="1"/>
    <col min="2317" max="2318" width="15.28515625" style="15" customWidth="1"/>
    <col min="2319" max="2560" width="9.140625" style="15"/>
    <col min="2561" max="2561" width="19.42578125" style="15" customWidth="1"/>
    <col min="2562" max="2565" width="15.28515625" style="15" customWidth="1"/>
    <col min="2566" max="2566" width="16.5703125" style="15" customWidth="1"/>
    <col min="2567" max="2568" width="15.28515625" style="15" customWidth="1"/>
    <col min="2569" max="2569" width="18.42578125" style="15" customWidth="1"/>
    <col min="2570" max="2571" width="15.28515625" style="15" customWidth="1"/>
    <col min="2572" max="2572" width="16.42578125" style="15" customWidth="1"/>
    <col min="2573" max="2574" width="15.28515625" style="15" customWidth="1"/>
    <col min="2575" max="2816" width="9.140625" style="15"/>
    <col min="2817" max="2817" width="19.42578125" style="15" customWidth="1"/>
    <col min="2818" max="2821" width="15.28515625" style="15" customWidth="1"/>
    <col min="2822" max="2822" width="16.5703125" style="15" customWidth="1"/>
    <col min="2823" max="2824" width="15.28515625" style="15" customWidth="1"/>
    <col min="2825" max="2825" width="18.42578125" style="15" customWidth="1"/>
    <col min="2826" max="2827" width="15.28515625" style="15" customWidth="1"/>
    <col min="2828" max="2828" width="16.42578125" style="15" customWidth="1"/>
    <col min="2829" max="2830" width="15.28515625" style="15" customWidth="1"/>
    <col min="2831" max="3072" width="9.140625" style="15"/>
    <col min="3073" max="3073" width="19.42578125" style="15" customWidth="1"/>
    <col min="3074" max="3077" width="15.28515625" style="15" customWidth="1"/>
    <col min="3078" max="3078" width="16.5703125" style="15" customWidth="1"/>
    <col min="3079" max="3080" width="15.28515625" style="15" customWidth="1"/>
    <col min="3081" max="3081" width="18.42578125" style="15" customWidth="1"/>
    <col min="3082" max="3083" width="15.28515625" style="15" customWidth="1"/>
    <col min="3084" max="3084" width="16.42578125" style="15" customWidth="1"/>
    <col min="3085" max="3086" width="15.28515625" style="15" customWidth="1"/>
    <col min="3087" max="3328" width="9.140625" style="15"/>
    <col min="3329" max="3329" width="19.42578125" style="15" customWidth="1"/>
    <col min="3330" max="3333" width="15.28515625" style="15" customWidth="1"/>
    <col min="3334" max="3334" width="16.5703125" style="15" customWidth="1"/>
    <col min="3335" max="3336" width="15.28515625" style="15" customWidth="1"/>
    <col min="3337" max="3337" width="18.42578125" style="15" customWidth="1"/>
    <col min="3338" max="3339" width="15.28515625" style="15" customWidth="1"/>
    <col min="3340" max="3340" width="16.42578125" style="15" customWidth="1"/>
    <col min="3341" max="3342" width="15.28515625" style="15" customWidth="1"/>
    <col min="3343" max="3584" width="9.140625" style="15"/>
    <col min="3585" max="3585" width="19.42578125" style="15" customWidth="1"/>
    <col min="3586" max="3589" width="15.28515625" style="15" customWidth="1"/>
    <col min="3590" max="3590" width="16.5703125" style="15" customWidth="1"/>
    <col min="3591" max="3592" width="15.28515625" style="15" customWidth="1"/>
    <col min="3593" max="3593" width="18.42578125" style="15" customWidth="1"/>
    <col min="3594" max="3595" width="15.28515625" style="15" customWidth="1"/>
    <col min="3596" max="3596" width="16.42578125" style="15" customWidth="1"/>
    <col min="3597" max="3598" width="15.28515625" style="15" customWidth="1"/>
    <col min="3599" max="3840" width="9.140625" style="15"/>
    <col min="3841" max="3841" width="19.42578125" style="15" customWidth="1"/>
    <col min="3842" max="3845" width="15.28515625" style="15" customWidth="1"/>
    <col min="3846" max="3846" width="16.5703125" style="15" customWidth="1"/>
    <col min="3847" max="3848" width="15.28515625" style="15" customWidth="1"/>
    <col min="3849" max="3849" width="18.42578125" style="15" customWidth="1"/>
    <col min="3850" max="3851" width="15.28515625" style="15" customWidth="1"/>
    <col min="3852" max="3852" width="16.42578125" style="15" customWidth="1"/>
    <col min="3853" max="3854" width="15.28515625" style="15" customWidth="1"/>
    <col min="3855" max="4096" width="9.140625" style="15"/>
    <col min="4097" max="4097" width="19.42578125" style="15" customWidth="1"/>
    <col min="4098" max="4101" width="15.28515625" style="15" customWidth="1"/>
    <col min="4102" max="4102" width="16.5703125" style="15" customWidth="1"/>
    <col min="4103" max="4104" width="15.28515625" style="15" customWidth="1"/>
    <col min="4105" max="4105" width="18.42578125" style="15" customWidth="1"/>
    <col min="4106" max="4107" width="15.28515625" style="15" customWidth="1"/>
    <col min="4108" max="4108" width="16.42578125" style="15" customWidth="1"/>
    <col min="4109" max="4110" width="15.28515625" style="15" customWidth="1"/>
    <col min="4111" max="4352" width="9.140625" style="15"/>
    <col min="4353" max="4353" width="19.42578125" style="15" customWidth="1"/>
    <col min="4354" max="4357" width="15.28515625" style="15" customWidth="1"/>
    <col min="4358" max="4358" width="16.5703125" style="15" customWidth="1"/>
    <col min="4359" max="4360" width="15.28515625" style="15" customWidth="1"/>
    <col min="4361" max="4361" width="18.42578125" style="15" customWidth="1"/>
    <col min="4362" max="4363" width="15.28515625" style="15" customWidth="1"/>
    <col min="4364" max="4364" width="16.42578125" style="15" customWidth="1"/>
    <col min="4365" max="4366" width="15.28515625" style="15" customWidth="1"/>
    <col min="4367" max="4608" width="9.140625" style="15"/>
    <col min="4609" max="4609" width="19.42578125" style="15" customWidth="1"/>
    <col min="4610" max="4613" width="15.28515625" style="15" customWidth="1"/>
    <col min="4614" max="4614" width="16.5703125" style="15" customWidth="1"/>
    <col min="4615" max="4616" width="15.28515625" style="15" customWidth="1"/>
    <col min="4617" max="4617" width="18.42578125" style="15" customWidth="1"/>
    <col min="4618" max="4619" width="15.28515625" style="15" customWidth="1"/>
    <col min="4620" max="4620" width="16.42578125" style="15" customWidth="1"/>
    <col min="4621" max="4622" width="15.28515625" style="15" customWidth="1"/>
    <col min="4623" max="4864" width="9.140625" style="15"/>
    <col min="4865" max="4865" width="19.42578125" style="15" customWidth="1"/>
    <col min="4866" max="4869" width="15.28515625" style="15" customWidth="1"/>
    <col min="4870" max="4870" width="16.5703125" style="15" customWidth="1"/>
    <col min="4871" max="4872" width="15.28515625" style="15" customWidth="1"/>
    <col min="4873" max="4873" width="18.42578125" style="15" customWidth="1"/>
    <col min="4874" max="4875" width="15.28515625" style="15" customWidth="1"/>
    <col min="4876" max="4876" width="16.42578125" style="15" customWidth="1"/>
    <col min="4877" max="4878" width="15.28515625" style="15" customWidth="1"/>
    <col min="4879" max="5120" width="9.140625" style="15"/>
    <col min="5121" max="5121" width="19.42578125" style="15" customWidth="1"/>
    <col min="5122" max="5125" width="15.28515625" style="15" customWidth="1"/>
    <col min="5126" max="5126" width="16.5703125" style="15" customWidth="1"/>
    <col min="5127" max="5128" width="15.28515625" style="15" customWidth="1"/>
    <col min="5129" max="5129" width="18.42578125" style="15" customWidth="1"/>
    <col min="5130" max="5131" width="15.28515625" style="15" customWidth="1"/>
    <col min="5132" max="5132" width="16.42578125" style="15" customWidth="1"/>
    <col min="5133" max="5134" width="15.28515625" style="15" customWidth="1"/>
    <col min="5135" max="5376" width="9.140625" style="15"/>
    <col min="5377" max="5377" width="19.42578125" style="15" customWidth="1"/>
    <col min="5378" max="5381" width="15.28515625" style="15" customWidth="1"/>
    <col min="5382" max="5382" width="16.5703125" style="15" customWidth="1"/>
    <col min="5383" max="5384" width="15.28515625" style="15" customWidth="1"/>
    <col min="5385" max="5385" width="18.42578125" style="15" customWidth="1"/>
    <col min="5386" max="5387" width="15.28515625" style="15" customWidth="1"/>
    <col min="5388" max="5388" width="16.42578125" style="15" customWidth="1"/>
    <col min="5389" max="5390" width="15.28515625" style="15" customWidth="1"/>
    <col min="5391" max="5632" width="9.140625" style="15"/>
    <col min="5633" max="5633" width="19.42578125" style="15" customWidth="1"/>
    <col min="5634" max="5637" width="15.28515625" style="15" customWidth="1"/>
    <col min="5638" max="5638" width="16.5703125" style="15" customWidth="1"/>
    <col min="5639" max="5640" width="15.28515625" style="15" customWidth="1"/>
    <col min="5641" max="5641" width="18.42578125" style="15" customWidth="1"/>
    <col min="5642" max="5643" width="15.28515625" style="15" customWidth="1"/>
    <col min="5644" max="5644" width="16.42578125" style="15" customWidth="1"/>
    <col min="5645" max="5646" width="15.28515625" style="15" customWidth="1"/>
    <col min="5647" max="5888" width="9.140625" style="15"/>
    <col min="5889" max="5889" width="19.42578125" style="15" customWidth="1"/>
    <col min="5890" max="5893" width="15.28515625" style="15" customWidth="1"/>
    <col min="5894" max="5894" width="16.5703125" style="15" customWidth="1"/>
    <col min="5895" max="5896" width="15.28515625" style="15" customWidth="1"/>
    <col min="5897" max="5897" width="18.42578125" style="15" customWidth="1"/>
    <col min="5898" max="5899" width="15.28515625" style="15" customWidth="1"/>
    <col min="5900" max="5900" width="16.42578125" style="15" customWidth="1"/>
    <col min="5901" max="5902" width="15.28515625" style="15" customWidth="1"/>
    <col min="5903" max="6144" width="9.140625" style="15"/>
    <col min="6145" max="6145" width="19.42578125" style="15" customWidth="1"/>
    <col min="6146" max="6149" width="15.28515625" style="15" customWidth="1"/>
    <col min="6150" max="6150" width="16.5703125" style="15" customWidth="1"/>
    <col min="6151" max="6152" width="15.28515625" style="15" customWidth="1"/>
    <col min="6153" max="6153" width="18.42578125" style="15" customWidth="1"/>
    <col min="6154" max="6155" width="15.28515625" style="15" customWidth="1"/>
    <col min="6156" max="6156" width="16.42578125" style="15" customWidth="1"/>
    <col min="6157" max="6158" width="15.28515625" style="15" customWidth="1"/>
    <col min="6159" max="6400" width="9.140625" style="15"/>
    <col min="6401" max="6401" width="19.42578125" style="15" customWidth="1"/>
    <col min="6402" max="6405" width="15.28515625" style="15" customWidth="1"/>
    <col min="6406" max="6406" width="16.5703125" style="15" customWidth="1"/>
    <col min="6407" max="6408" width="15.28515625" style="15" customWidth="1"/>
    <col min="6409" max="6409" width="18.42578125" style="15" customWidth="1"/>
    <col min="6410" max="6411" width="15.28515625" style="15" customWidth="1"/>
    <col min="6412" max="6412" width="16.42578125" style="15" customWidth="1"/>
    <col min="6413" max="6414" width="15.28515625" style="15" customWidth="1"/>
    <col min="6415" max="6656" width="9.140625" style="15"/>
    <col min="6657" max="6657" width="19.42578125" style="15" customWidth="1"/>
    <col min="6658" max="6661" width="15.28515625" style="15" customWidth="1"/>
    <col min="6662" max="6662" width="16.5703125" style="15" customWidth="1"/>
    <col min="6663" max="6664" width="15.28515625" style="15" customWidth="1"/>
    <col min="6665" max="6665" width="18.42578125" style="15" customWidth="1"/>
    <col min="6666" max="6667" width="15.28515625" style="15" customWidth="1"/>
    <col min="6668" max="6668" width="16.42578125" style="15" customWidth="1"/>
    <col min="6669" max="6670" width="15.28515625" style="15" customWidth="1"/>
    <col min="6671" max="6912" width="9.140625" style="15"/>
    <col min="6913" max="6913" width="19.42578125" style="15" customWidth="1"/>
    <col min="6914" max="6917" width="15.28515625" style="15" customWidth="1"/>
    <col min="6918" max="6918" width="16.5703125" style="15" customWidth="1"/>
    <col min="6919" max="6920" width="15.28515625" style="15" customWidth="1"/>
    <col min="6921" max="6921" width="18.42578125" style="15" customWidth="1"/>
    <col min="6922" max="6923" width="15.28515625" style="15" customWidth="1"/>
    <col min="6924" max="6924" width="16.42578125" style="15" customWidth="1"/>
    <col min="6925" max="6926" width="15.28515625" style="15" customWidth="1"/>
    <col min="6927" max="7168" width="9.140625" style="15"/>
    <col min="7169" max="7169" width="19.42578125" style="15" customWidth="1"/>
    <col min="7170" max="7173" width="15.28515625" style="15" customWidth="1"/>
    <col min="7174" max="7174" width="16.5703125" style="15" customWidth="1"/>
    <col min="7175" max="7176" width="15.28515625" style="15" customWidth="1"/>
    <col min="7177" max="7177" width="18.42578125" style="15" customWidth="1"/>
    <col min="7178" max="7179" width="15.28515625" style="15" customWidth="1"/>
    <col min="7180" max="7180" width="16.42578125" style="15" customWidth="1"/>
    <col min="7181" max="7182" width="15.28515625" style="15" customWidth="1"/>
    <col min="7183" max="7424" width="9.140625" style="15"/>
    <col min="7425" max="7425" width="19.42578125" style="15" customWidth="1"/>
    <col min="7426" max="7429" width="15.28515625" style="15" customWidth="1"/>
    <col min="7430" max="7430" width="16.5703125" style="15" customWidth="1"/>
    <col min="7431" max="7432" width="15.28515625" style="15" customWidth="1"/>
    <col min="7433" max="7433" width="18.42578125" style="15" customWidth="1"/>
    <col min="7434" max="7435" width="15.28515625" style="15" customWidth="1"/>
    <col min="7436" max="7436" width="16.42578125" style="15" customWidth="1"/>
    <col min="7437" max="7438" width="15.28515625" style="15" customWidth="1"/>
    <col min="7439" max="7680" width="9.140625" style="15"/>
    <col min="7681" max="7681" width="19.42578125" style="15" customWidth="1"/>
    <col min="7682" max="7685" width="15.28515625" style="15" customWidth="1"/>
    <col min="7686" max="7686" width="16.5703125" style="15" customWidth="1"/>
    <col min="7687" max="7688" width="15.28515625" style="15" customWidth="1"/>
    <col min="7689" max="7689" width="18.42578125" style="15" customWidth="1"/>
    <col min="7690" max="7691" width="15.28515625" style="15" customWidth="1"/>
    <col min="7692" max="7692" width="16.42578125" style="15" customWidth="1"/>
    <col min="7693" max="7694" width="15.28515625" style="15" customWidth="1"/>
    <col min="7695" max="7936" width="9.140625" style="15"/>
    <col min="7937" max="7937" width="19.42578125" style="15" customWidth="1"/>
    <col min="7938" max="7941" width="15.28515625" style="15" customWidth="1"/>
    <col min="7942" max="7942" width="16.5703125" style="15" customWidth="1"/>
    <col min="7943" max="7944" width="15.28515625" style="15" customWidth="1"/>
    <col min="7945" max="7945" width="18.42578125" style="15" customWidth="1"/>
    <col min="7946" max="7947" width="15.28515625" style="15" customWidth="1"/>
    <col min="7948" max="7948" width="16.42578125" style="15" customWidth="1"/>
    <col min="7949" max="7950" width="15.28515625" style="15" customWidth="1"/>
    <col min="7951" max="8192" width="9.140625" style="15"/>
    <col min="8193" max="8193" width="19.42578125" style="15" customWidth="1"/>
    <col min="8194" max="8197" width="15.28515625" style="15" customWidth="1"/>
    <col min="8198" max="8198" width="16.5703125" style="15" customWidth="1"/>
    <col min="8199" max="8200" width="15.28515625" style="15" customWidth="1"/>
    <col min="8201" max="8201" width="18.42578125" style="15" customWidth="1"/>
    <col min="8202" max="8203" width="15.28515625" style="15" customWidth="1"/>
    <col min="8204" max="8204" width="16.42578125" style="15" customWidth="1"/>
    <col min="8205" max="8206" width="15.28515625" style="15" customWidth="1"/>
    <col min="8207" max="8448" width="9.140625" style="15"/>
    <col min="8449" max="8449" width="19.42578125" style="15" customWidth="1"/>
    <col min="8450" max="8453" width="15.28515625" style="15" customWidth="1"/>
    <col min="8454" max="8454" width="16.5703125" style="15" customWidth="1"/>
    <col min="8455" max="8456" width="15.28515625" style="15" customWidth="1"/>
    <col min="8457" max="8457" width="18.42578125" style="15" customWidth="1"/>
    <col min="8458" max="8459" width="15.28515625" style="15" customWidth="1"/>
    <col min="8460" max="8460" width="16.42578125" style="15" customWidth="1"/>
    <col min="8461" max="8462" width="15.28515625" style="15" customWidth="1"/>
    <col min="8463" max="8704" width="9.140625" style="15"/>
    <col min="8705" max="8705" width="19.42578125" style="15" customWidth="1"/>
    <col min="8706" max="8709" width="15.28515625" style="15" customWidth="1"/>
    <col min="8710" max="8710" width="16.5703125" style="15" customWidth="1"/>
    <col min="8711" max="8712" width="15.28515625" style="15" customWidth="1"/>
    <col min="8713" max="8713" width="18.42578125" style="15" customWidth="1"/>
    <col min="8714" max="8715" width="15.28515625" style="15" customWidth="1"/>
    <col min="8716" max="8716" width="16.42578125" style="15" customWidth="1"/>
    <col min="8717" max="8718" width="15.28515625" style="15" customWidth="1"/>
    <col min="8719" max="8960" width="9.140625" style="15"/>
    <col min="8961" max="8961" width="19.42578125" style="15" customWidth="1"/>
    <col min="8962" max="8965" width="15.28515625" style="15" customWidth="1"/>
    <col min="8966" max="8966" width="16.5703125" style="15" customWidth="1"/>
    <col min="8967" max="8968" width="15.28515625" style="15" customWidth="1"/>
    <col min="8969" max="8969" width="18.42578125" style="15" customWidth="1"/>
    <col min="8970" max="8971" width="15.28515625" style="15" customWidth="1"/>
    <col min="8972" max="8972" width="16.42578125" style="15" customWidth="1"/>
    <col min="8973" max="8974" width="15.28515625" style="15" customWidth="1"/>
    <col min="8975" max="9216" width="9.140625" style="15"/>
    <col min="9217" max="9217" width="19.42578125" style="15" customWidth="1"/>
    <col min="9218" max="9221" width="15.28515625" style="15" customWidth="1"/>
    <col min="9222" max="9222" width="16.5703125" style="15" customWidth="1"/>
    <col min="9223" max="9224" width="15.28515625" style="15" customWidth="1"/>
    <col min="9225" max="9225" width="18.42578125" style="15" customWidth="1"/>
    <col min="9226" max="9227" width="15.28515625" style="15" customWidth="1"/>
    <col min="9228" max="9228" width="16.42578125" style="15" customWidth="1"/>
    <col min="9229" max="9230" width="15.28515625" style="15" customWidth="1"/>
    <col min="9231" max="9472" width="9.140625" style="15"/>
    <col min="9473" max="9473" width="19.42578125" style="15" customWidth="1"/>
    <col min="9474" max="9477" width="15.28515625" style="15" customWidth="1"/>
    <col min="9478" max="9478" width="16.5703125" style="15" customWidth="1"/>
    <col min="9479" max="9480" width="15.28515625" style="15" customWidth="1"/>
    <col min="9481" max="9481" width="18.42578125" style="15" customWidth="1"/>
    <col min="9482" max="9483" width="15.28515625" style="15" customWidth="1"/>
    <col min="9484" max="9484" width="16.42578125" style="15" customWidth="1"/>
    <col min="9485" max="9486" width="15.28515625" style="15" customWidth="1"/>
    <col min="9487" max="9728" width="9.140625" style="15"/>
    <col min="9729" max="9729" width="19.42578125" style="15" customWidth="1"/>
    <col min="9730" max="9733" width="15.28515625" style="15" customWidth="1"/>
    <col min="9734" max="9734" width="16.5703125" style="15" customWidth="1"/>
    <col min="9735" max="9736" width="15.28515625" style="15" customWidth="1"/>
    <col min="9737" max="9737" width="18.42578125" style="15" customWidth="1"/>
    <col min="9738" max="9739" width="15.28515625" style="15" customWidth="1"/>
    <col min="9740" max="9740" width="16.42578125" style="15" customWidth="1"/>
    <col min="9741" max="9742" width="15.28515625" style="15" customWidth="1"/>
    <col min="9743" max="9984" width="9.140625" style="15"/>
    <col min="9985" max="9985" width="19.42578125" style="15" customWidth="1"/>
    <col min="9986" max="9989" width="15.28515625" style="15" customWidth="1"/>
    <col min="9990" max="9990" width="16.5703125" style="15" customWidth="1"/>
    <col min="9991" max="9992" width="15.28515625" style="15" customWidth="1"/>
    <col min="9993" max="9993" width="18.42578125" style="15" customWidth="1"/>
    <col min="9994" max="9995" width="15.28515625" style="15" customWidth="1"/>
    <col min="9996" max="9996" width="16.42578125" style="15" customWidth="1"/>
    <col min="9997" max="9998" width="15.28515625" style="15" customWidth="1"/>
    <col min="9999" max="10240" width="9.140625" style="15"/>
    <col min="10241" max="10241" width="19.42578125" style="15" customWidth="1"/>
    <col min="10242" max="10245" width="15.28515625" style="15" customWidth="1"/>
    <col min="10246" max="10246" width="16.5703125" style="15" customWidth="1"/>
    <col min="10247" max="10248" width="15.28515625" style="15" customWidth="1"/>
    <col min="10249" max="10249" width="18.42578125" style="15" customWidth="1"/>
    <col min="10250" max="10251" width="15.28515625" style="15" customWidth="1"/>
    <col min="10252" max="10252" width="16.42578125" style="15" customWidth="1"/>
    <col min="10253" max="10254" width="15.28515625" style="15" customWidth="1"/>
    <col min="10255" max="10496" width="9.140625" style="15"/>
    <col min="10497" max="10497" width="19.42578125" style="15" customWidth="1"/>
    <col min="10498" max="10501" width="15.28515625" style="15" customWidth="1"/>
    <col min="10502" max="10502" width="16.5703125" style="15" customWidth="1"/>
    <col min="10503" max="10504" width="15.28515625" style="15" customWidth="1"/>
    <col min="10505" max="10505" width="18.42578125" style="15" customWidth="1"/>
    <col min="10506" max="10507" width="15.28515625" style="15" customWidth="1"/>
    <col min="10508" max="10508" width="16.42578125" style="15" customWidth="1"/>
    <col min="10509" max="10510" width="15.28515625" style="15" customWidth="1"/>
    <col min="10511" max="10752" width="9.140625" style="15"/>
    <col min="10753" max="10753" width="19.42578125" style="15" customWidth="1"/>
    <col min="10754" max="10757" width="15.28515625" style="15" customWidth="1"/>
    <col min="10758" max="10758" width="16.5703125" style="15" customWidth="1"/>
    <col min="10759" max="10760" width="15.28515625" style="15" customWidth="1"/>
    <col min="10761" max="10761" width="18.42578125" style="15" customWidth="1"/>
    <col min="10762" max="10763" width="15.28515625" style="15" customWidth="1"/>
    <col min="10764" max="10764" width="16.42578125" style="15" customWidth="1"/>
    <col min="10765" max="10766" width="15.28515625" style="15" customWidth="1"/>
    <col min="10767" max="11008" width="9.140625" style="15"/>
    <col min="11009" max="11009" width="19.42578125" style="15" customWidth="1"/>
    <col min="11010" max="11013" width="15.28515625" style="15" customWidth="1"/>
    <col min="11014" max="11014" width="16.5703125" style="15" customWidth="1"/>
    <col min="11015" max="11016" width="15.28515625" style="15" customWidth="1"/>
    <col min="11017" max="11017" width="18.42578125" style="15" customWidth="1"/>
    <col min="11018" max="11019" width="15.28515625" style="15" customWidth="1"/>
    <col min="11020" max="11020" width="16.42578125" style="15" customWidth="1"/>
    <col min="11021" max="11022" width="15.28515625" style="15" customWidth="1"/>
    <col min="11023" max="11264" width="9.140625" style="15"/>
    <col min="11265" max="11265" width="19.42578125" style="15" customWidth="1"/>
    <col min="11266" max="11269" width="15.28515625" style="15" customWidth="1"/>
    <col min="11270" max="11270" width="16.5703125" style="15" customWidth="1"/>
    <col min="11271" max="11272" width="15.28515625" style="15" customWidth="1"/>
    <col min="11273" max="11273" width="18.42578125" style="15" customWidth="1"/>
    <col min="11274" max="11275" width="15.28515625" style="15" customWidth="1"/>
    <col min="11276" max="11276" width="16.42578125" style="15" customWidth="1"/>
    <col min="11277" max="11278" width="15.28515625" style="15" customWidth="1"/>
    <col min="11279" max="11520" width="9.140625" style="15"/>
    <col min="11521" max="11521" width="19.42578125" style="15" customWidth="1"/>
    <col min="11522" max="11525" width="15.28515625" style="15" customWidth="1"/>
    <col min="11526" max="11526" width="16.5703125" style="15" customWidth="1"/>
    <col min="11527" max="11528" width="15.28515625" style="15" customWidth="1"/>
    <col min="11529" max="11529" width="18.42578125" style="15" customWidth="1"/>
    <col min="11530" max="11531" width="15.28515625" style="15" customWidth="1"/>
    <col min="11532" max="11532" width="16.42578125" style="15" customWidth="1"/>
    <col min="11533" max="11534" width="15.28515625" style="15" customWidth="1"/>
    <col min="11535" max="11776" width="9.140625" style="15"/>
    <col min="11777" max="11777" width="19.42578125" style="15" customWidth="1"/>
    <col min="11778" max="11781" width="15.28515625" style="15" customWidth="1"/>
    <col min="11782" max="11782" width="16.5703125" style="15" customWidth="1"/>
    <col min="11783" max="11784" width="15.28515625" style="15" customWidth="1"/>
    <col min="11785" max="11785" width="18.42578125" style="15" customWidth="1"/>
    <col min="11786" max="11787" width="15.28515625" style="15" customWidth="1"/>
    <col min="11788" max="11788" width="16.42578125" style="15" customWidth="1"/>
    <col min="11789" max="11790" width="15.28515625" style="15" customWidth="1"/>
    <col min="11791" max="12032" width="9.140625" style="15"/>
    <col min="12033" max="12033" width="19.42578125" style="15" customWidth="1"/>
    <col min="12034" max="12037" width="15.28515625" style="15" customWidth="1"/>
    <col min="12038" max="12038" width="16.5703125" style="15" customWidth="1"/>
    <col min="12039" max="12040" width="15.28515625" style="15" customWidth="1"/>
    <col min="12041" max="12041" width="18.42578125" style="15" customWidth="1"/>
    <col min="12042" max="12043" width="15.28515625" style="15" customWidth="1"/>
    <col min="12044" max="12044" width="16.42578125" style="15" customWidth="1"/>
    <col min="12045" max="12046" width="15.28515625" style="15" customWidth="1"/>
    <col min="12047" max="12288" width="9.140625" style="15"/>
    <col min="12289" max="12289" width="19.42578125" style="15" customWidth="1"/>
    <col min="12290" max="12293" width="15.28515625" style="15" customWidth="1"/>
    <col min="12294" max="12294" width="16.5703125" style="15" customWidth="1"/>
    <col min="12295" max="12296" width="15.28515625" style="15" customWidth="1"/>
    <col min="12297" max="12297" width="18.42578125" style="15" customWidth="1"/>
    <col min="12298" max="12299" width="15.28515625" style="15" customWidth="1"/>
    <col min="12300" max="12300" width="16.42578125" style="15" customWidth="1"/>
    <col min="12301" max="12302" width="15.28515625" style="15" customWidth="1"/>
    <col min="12303" max="12544" width="9.140625" style="15"/>
    <col min="12545" max="12545" width="19.42578125" style="15" customWidth="1"/>
    <col min="12546" max="12549" width="15.28515625" style="15" customWidth="1"/>
    <col min="12550" max="12550" width="16.5703125" style="15" customWidth="1"/>
    <col min="12551" max="12552" width="15.28515625" style="15" customWidth="1"/>
    <col min="12553" max="12553" width="18.42578125" style="15" customWidth="1"/>
    <col min="12554" max="12555" width="15.28515625" style="15" customWidth="1"/>
    <col min="12556" max="12556" width="16.42578125" style="15" customWidth="1"/>
    <col min="12557" max="12558" width="15.28515625" style="15" customWidth="1"/>
    <col min="12559" max="12800" width="9.140625" style="15"/>
    <col min="12801" max="12801" width="19.42578125" style="15" customWidth="1"/>
    <col min="12802" max="12805" width="15.28515625" style="15" customWidth="1"/>
    <col min="12806" max="12806" width="16.5703125" style="15" customWidth="1"/>
    <col min="12807" max="12808" width="15.28515625" style="15" customWidth="1"/>
    <col min="12809" max="12809" width="18.42578125" style="15" customWidth="1"/>
    <col min="12810" max="12811" width="15.28515625" style="15" customWidth="1"/>
    <col min="12812" max="12812" width="16.42578125" style="15" customWidth="1"/>
    <col min="12813" max="12814" width="15.28515625" style="15" customWidth="1"/>
    <col min="12815" max="13056" width="9.140625" style="15"/>
    <col min="13057" max="13057" width="19.42578125" style="15" customWidth="1"/>
    <col min="13058" max="13061" width="15.28515625" style="15" customWidth="1"/>
    <col min="13062" max="13062" width="16.5703125" style="15" customWidth="1"/>
    <col min="13063" max="13064" width="15.28515625" style="15" customWidth="1"/>
    <col min="13065" max="13065" width="18.42578125" style="15" customWidth="1"/>
    <col min="13066" max="13067" width="15.28515625" style="15" customWidth="1"/>
    <col min="13068" max="13068" width="16.42578125" style="15" customWidth="1"/>
    <col min="13069" max="13070" width="15.28515625" style="15" customWidth="1"/>
    <col min="13071" max="13312" width="9.140625" style="15"/>
    <col min="13313" max="13313" width="19.42578125" style="15" customWidth="1"/>
    <col min="13314" max="13317" width="15.28515625" style="15" customWidth="1"/>
    <col min="13318" max="13318" width="16.5703125" style="15" customWidth="1"/>
    <col min="13319" max="13320" width="15.28515625" style="15" customWidth="1"/>
    <col min="13321" max="13321" width="18.42578125" style="15" customWidth="1"/>
    <col min="13322" max="13323" width="15.28515625" style="15" customWidth="1"/>
    <col min="13324" max="13324" width="16.42578125" style="15" customWidth="1"/>
    <col min="13325" max="13326" width="15.28515625" style="15" customWidth="1"/>
    <col min="13327" max="13568" width="9.140625" style="15"/>
    <col min="13569" max="13569" width="19.42578125" style="15" customWidth="1"/>
    <col min="13570" max="13573" width="15.28515625" style="15" customWidth="1"/>
    <col min="13574" max="13574" width="16.5703125" style="15" customWidth="1"/>
    <col min="13575" max="13576" width="15.28515625" style="15" customWidth="1"/>
    <col min="13577" max="13577" width="18.42578125" style="15" customWidth="1"/>
    <col min="13578" max="13579" width="15.28515625" style="15" customWidth="1"/>
    <col min="13580" max="13580" width="16.42578125" style="15" customWidth="1"/>
    <col min="13581" max="13582" width="15.28515625" style="15" customWidth="1"/>
    <col min="13583" max="13824" width="9.140625" style="15"/>
    <col min="13825" max="13825" width="19.42578125" style="15" customWidth="1"/>
    <col min="13826" max="13829" width="15.28515625" style="15" customWidth="1"/>
    <col min="13830" max="13830" width="16.5703125" style="15" customWidth="1"/>
    <col min="13831" max="13832" width="15.28515625" style="15" customWidth="1"/>
    <col min="13833" max="13833" width="18.42578125" style="15" customWidth="1"/>
    <col min="13834" max="13835" width="15.28515625" style="15" customWidth="1"/>
    <col min="13836" max="13836" width="16.42578125" style="15" customWidth="1"/>
    <col min="13837" max="13838" width="15.28515625" style="15" customWidth="1"/>
    <col min="13839" max="14080" width="9.140625" style="15"/>
    <col min="14081" max="14081" width="19.42578125" style="15" customWidth="1"/>
    <col min="14082" max="14085" width="15.28515625" style="15" customWidth="1"/>
    <col min="14086" max="14086" width="16.5703125" style="15" customWidth="1"/>
    <col min="14087" max="14088" width="15.28515625" style="15" customWidth="1"/>
    <col min="14089" max="14089" width="18.42578125" style="15" customWidth="1"/>
    <col min="14090" max="14091" width="15.28515625" style="15" customWidth="1"/>
    <col min="14092" max="14092" width="16.42578125" style="15" customWidth="1"/>
    <col min="14093" max="14094" width="15.28515625" style="15" customWidth="1"/>
    <col min="14095" max="14336" width="9.140625" style="15"/>
    <col min="14337" max="14337" width="19.42578125" style="15" customWidth="1"/>
    <col min="14338" max="14341" width="15.28515625" style="15" customWidth="1"/>
    <col min="14342" max="14342" width="16.5703125" style="15" customWidth="1"/>
    <col min="14343" max="14344" width="15.28515625" style="15" customWidth="1"/>
    <col min="14345" max="14345" width="18.42578125" style="15" customWidth="1"/>
    <col min="14346" max="14347" width="15.28515625" style="15" customWidth="1"/>
    <col min="14348" max="14348" width="16.42578125" style="15" customWidth="1"/>
    <col min="14349" max="14350" width="15.28515625" style="15" customWidth="1"/>
    <col min="14351" max="14592" width="9.140625" style="15"/>
    <col min="14593" max="14593" width="19.42578125" style="15" customWidth="1"/>
    <col min="14594" max="14597" width="15.28515625" style="15" customWidth="1"/>
    <col min="14598" max="14598" width="16.5703125" style="15" customWidth="1"/>
    <col min="14599" max="14600" width="15.28515625" style="15" customWidth="1"/>
    <col min="14601" max="14601" width="18.42578125" style="15" customWidth="1"/>
    <col min="14602" max="14603" width="15.28515625" style="15" customWidth="1"/>
    <col min="14604" max="14604" width="16.42578125" style="15" customWidth="1"/>
    <col min="14605" max="14606" width="15.28515625" style="15" customWidth="1"/>
    <col min="14607" max="14848" width="9.140625" style="15"/>
    <col min="14849" max="14849" width="19.42578125" style="15" customWidth="1"/>
    <col min="14850" max="14853" width="15.28515625" style="15" customWidth="1"/>
    <col min="14854" max="14854" width="16.5703125" style="15" customWidth="1"/>
    <col min="14855" max="14856" width="15.28515625" style="15" customWidth="1"/>
    <col min="14857" max="14857" width="18.42578125" style="15" customWidth="1"/>
    <col min="14858" max="14859" width="15.28515625" style="15" customWidth="1"/>
    <col min="14860" max="14860" width="16.42578125" style="15" customWidth="1"/>
    <col min="14861" max="14862" width="15.28515625" style="15" customWidth="1"/>
    <col min="14863" max="15104" width="9.140625" style="15"/>
    <col min="15105" max="15105" width="19.42578125" style="15" customWidth="1"/>
    <col min="15106" max="15109" width="15.28515625" style="15" customWidth="1"/>
    <col min="15110" max="15110" width="16.5703125" style="15" customWidth="1"/>
    <col min="15111" max="15112" width="15.28515625" style="15" customWidth="1"/>
    <col min="15113" max="15113" width="18.42578125" style="15" customWidth="1"/>
    <col min="15114" max="15115" width="15.28515625" style="15" customWidth="1"/>
    <col min="15116" max="15116" width="16.42578125" style="15" customWidth="1"/>
    <col min="15117" max="15118" width="15.28515625" style="15" customWidth="1"/>
    <col min="15119" max="15360" width="9.140625" style="15"/>
    <col min="15361" max="15361" width="19.42578125" style="15" customWidth="1"/>
    <col min="15362" max="15365" width="15.28515625" style="15" customWidth="1"/>
    <col min="15366" max="15366" width="16.5703125" style="15" customWidth="1"/>
    <col min="15367" max="15368" width="15.28515625" style="15" customWidth="1"/>
    <col min="15369" max="15369" width="18.42578125" style="15" customWidth="1"/>
    <col min="15370" max="15371" width="15.28515625" style="15" customWidth="1"/>
    <col min="15372" max="15372" width="16.42578125" style="15" customWidth="1"/>
    <col min="15373" max="15374" width="15.28515625" style="15" customWidth="1"/>
    <col min="15375" max="15616" width="9.140625" style="15"/>
    <col min="15617" max="15617" width="19.42578125" style="15" customWidth="1"/>
    <col min="15618" max="15621" width="15.28515625" style="15" customWidth="1"/>
    <col min="15622" max="15622" width="16.5703125" style="15" customWidth="1"/>
    <col min="15623" max="15624" width="15.28515625" style="15" customWidth="1"/>
    <col min="15625" max="15625" width="18.42578125" style="15" customWidth="1"/>
    <col min="15626" max="15627" width="15.28515625" style="15" customWidth="1"/>
    <col min="15628" max="15628" width="16.42578125" style="15" customWidth="1"/>
    <col min="15629" max="15630" width="15.28515625" style="15" customWidth="1"/>
    <col min="15631" max="15872" width="9.140625" style="15"/>
    <col min="15873" max="15873" width="19.42578125" style="15" customWidth="1"/>
    <col min="15874" max="15877" width="15.28515625" style="15" customWidth="1"/>
    <col min="15878" max="15878" width="16.5703125" style="15" customWidth="1"/>
    <col min="15879" max="15880" width="15.28515625" style="15" customWidth="1"/>
    <col min="15881" max="15881" width="18.42578125" style="15" customWidth="1"/>
    <col min="15882" max="15883" width="15.28515625" style="15" customWidth="1"/>
    <col min="15884" max="15884" width="16.42578125" style="15" customWidth="1"/>
    <col min="15885" max="15886" width="15.28515625" style="15" customWidth="1"/>
    <col min="15887" max="16128" width="9.140625" style="15"/>
    <col min="16129" max="16129" width="19.42578125" style="15" customWidth="1"/>
    <col min="16130" max="16133" width="15.28515625" style="15" customWidth="1"/>
    <col min="16134" max="16134" width="16.5703125" style="15" customWidth="1"/>
    <col min="16135" max="16136" width="15.28515625" style="15" customWidth="1"/>
    <col min="16137" max="16137" width="18.42578125" style="15" customWidth="1"/>
    <col min="16138" max="16139" width="15.28515625" style="15" customWidth="1"/>
    <col min="16140" max="16140" width="16.42578125" style="15" customWidth="1"/>
    <col min="16141" max="16142" width="15.28515625" style="15" customWidth="1"/>
    <col min="16143" max="16384" width="9.140625" style="15"/>
  </cols>
  <sheetData>
    <row r="1" spans="1:15" ht="18" x14ac:dyDescent="0.25">
      <c r="N1" s="531"/>
    </row>
    <row r="2" spans="1:15" ht="15" x14ac:dyDescent="0.25">
      <c r="N2" s="532"/>
    </row>
    <row r="3" spans="1:15" ht="32.25" customHeight="1" x14ac:dyDescent="0.2">
      <c r="A3" s="302" t="s">
        <v>155</v>
      </c>
      <c r="B3" s="303"/>
      <c r="C3" s="304"/>
      <c r="D3" s="303"/>
      <c r="E3" s="587"/>
      <c r="F3" s="258"/>
      <c r="G3" s="258"/>
      <c r="H3" s="258"/>
      <c r="I3" s="258"/>
      <c r="J3" s="258"/>
      <c r="K3" s="258"/>
      <c r="L3" s="258"/>
      <c r="M3" s="258"/>
      <c r="N3" s="258"/>
      <c r="O3" s="458"/>
    </row>
    <row r="4" spans="1:15" ht="15.75" x14ac:dyDescent="0.2">
      <c r="A4" s="306" t="s">
        <v>156</v>
      </c>
      <c r="B4" s="307" t="s">
        <v>157</v>
      </c>
      <c r="C4" s="588"/>
      <c r="D4" s="588"/>
      <c r="E4" s="587"/>
      <c r="F4" s="587"/>
      <c r="G4" s="587"/>
      <c r="H4" s="587"/>
      <c r="I4" s="589"/>
      <c r="J4" s="587"/>
      <c r="K4" s="587"/>
      <c r="L4" s="310"/>
      <c r="M4" s="587"/>
      <c r="N4" s="310"/>
      <c r="O4" s="458"/>
    </row>
    <row r="5" spans="1:15" ht="14.25" x14ac:dyDescent="0.2">
      <c r="A5" s="868" t="s">
        <v>158</v>
      </c>
      <c r="B5" s="868"/>
      <c r="C5" s="588"/>
      <c r="D5" s="588"/>
      <c r="E5" s="590"/>
      <c r="F5" s="587"/>
      <c r="G5" s="587"/>
      <c r="H5" s="587"/>
      <c r="I5" s="589"/>
      <c r="J5" s="587"/>
      <c r="K5" s="587"/>
      <c r="L5" s="310"/>
      <c r="M5" s="587"/>
      <c r="N5" s="310"/>
      <c r="O5" s="458"/>
    </row>
    <row r="6" spans="1:15" ht="14.25" customHeight="1" x14ac:dyDescent="0.2">
      <c r="A6" s="311" t="s">
        <v>159</v>
      </c>
      <c r="B6" s="587" t="s">
        <v>160</v>
      </c>
      <c r="C6" s="588"/>
      <c r="D6" s="588"/>
      <c r="E6" s="869" t="s">
        <v>161</v>
      </c>
      <c r="F6" s="869"/>
      <c r="G6" s="869"/>
      <c r="H6" s="869"/>
      <c r="I6" s="869"/>
      <c r="J6" s="869"/>
      <c r="K6" s="869"/>
      <c r="L6" s="869"/>
      <c r="M6" s="869"/>
      <c r="N6" s="869"/>
      <c r="O6" s="458"/>
    </row>
    <row r="7" spans="1:15" ht="14.25" customHeight="1" x14ac:dyDescent="0.2">
      <c r="A7" s="311" t="s">
        <v>162</v>
      </c>
      <c r="B7" s="587" t="s">
        <v>163</v>
      </c>
      <c r="C7" s="588"/>
      <c r="D7" s="588"/>
      <c r="E7" s="869"/>
      <c r="F7" s="869"/>
      <c r="G7" s="869"/>
      <c r="H7" s="869"/>
      <c r="I7" s="869"/>
      <c r="J7" s="869"/>
      <c r="K7" s="869"/>
      <c r="L7" s="869"/>
      <c r="M7" s="869"/>
      <c r="N7" s="869"/>
      <c r="O7" s="458"/>
    </row>
    <row r="8" spans="1:15" ht="15" x14ac:dyDescent="0.2">
      <c r="A8" s="311" t="s">
        <v>164</v>
      </c>
      <c r="B8" s="587" t="s">
        <v>165</v>
      </c>
      <c r="C8" s="588"/>
      <c r="D8" s="588"/>
      <c r="E8" s="312" t="s">
        <v>166</v>
      </c>
      <c r="F8" s="313"/>
      <c r="G8" s="313"/>
      <c r="H8" s="313"/>
      <c r="I8" s="313"/>
      <c r="J8" s="313"/>
      <c r="K8" s="313"/>
      <c r="L8" s="313"/>
      <c r="M8" s="313"/>
      <c r="N8" s="314"/>
      <c r="O8" s="458"/>
    </row>
    <row r="9" spans="1:15" ht="15.75" x14ac:dyDescent="0.2">
      <c r="A9" s="311" t="s">
        <v>167</v>
      </c>
      <c r="B9" s="587" t="s">
        <v>168</v>
      </c>
      <c r="C9" s="588"/>
      <c r="D9" s="588"/>
      <c r="E9" s="312" t="s">
        <v>169</v>
      </c>
      <c r="F9" s="591"/>
      <c r="G9" s="315"/>
      <c r="H9" s="315"/>
      <c r="I9" s="315"/>
      <c r="J9" s="315"/>
      <c r="K9" s="315"/>
      <c r="L9" s="315"/>
      <c r="M9" s="591"/>
      <c r="N9" s="316"/>
      <c r="O9" s="458"/>
    </row>
    <row r="10" spans="1:15" ht="14.25" x14ac:dyDescent="0.2">
      <c r="A10" s="311" t="s">
        <v>170</v>
      </c>
      <c r="B10" s="587" t="s">
        <v>171</v>
      </c>
      <c r="C10" s="588"/>
      <c r="D10" s="588"/>
      <c r="E10" s="592"/>
      <c r="F10" s="587"/>
      <c r="G10" s="587"/>
      <c r="H10" s="587"/>
      <c r="I10" s="589"/>
      <c r="J10" s="587"/>
      <c r="K10" s="587"/>
      <c r="L10" s="310"/>
      <c r="M10" s="587"/>
      <c r="N10" s="310"/>
      <c r="O10" s="458"/>
    </row>
    <row r="11" spans="1:15" ht="15" customHeight="1" thickBot="1" x14ac:dyDescent="0.25">
      <c r="A11" s="311"/>
      <c r="B11" s="587"/>
      <c r="C11" s="588"/>
      <c r="D11" s="588"/>
      <c r="E11" s="592"/>
      <c r="F11" s="587"/>
      <c r="G11" s="587"/>
      <c r="H11" s="587"/>
      <c r="I11" s="589"/>
      <c r="J11" s="587"/>
      <c r="K11" s="587"/>
      <c r="L11" s="310"/>
      <c r="M11" s="587"/>
      <c r="N11" s="310"/>
      <c r="O11" s="458"/>
    </row>
    <row r="12" spans="1:15" ht="28.5" thickBot="1" x14ac:dyDescent="0.25">
      <c r="A12" s="317" t="s">
        <v>172</v>
      </c>
      <c r="B12" s="593"/>
      <c r="C12" s="594"/>
      <c r="D12" s="595"/>
      <c r="E12" s="592"/>
      <c r="F12" s="587"/>
      <c r="G12" s="870" t="s">
        <v>173</v>
      </c>
      <c r="H12" s="871"/>
      <c r="I12" s="872"/>
      <c r="J12" s="587"/>
      <c r="K12" s="587"/>
      <c r="L12" s="310"/>
      <c r="M12" s="587"/>
      <c r="N12" s="310"/>
      <c r="O12" s="458"/>
    </row>
    <row r="13" spans="1:15" ht="12" customHeight="1" x14ac:dyDescent="0.2">
      <c r="A13" s="596" t="s">
        <v>174</v>
      </c>
      <c r="B13" s="597"/>
      <c r="C13" s="598"/>
      <c r="D13" s="318">
        <v>293569.5</v>
      </c>
      <c r="E13" s="592"/>
      <c r="F13" s="587"/>
      <c r="G13" s="873"/>
      <c r="H13" s="874"/>
      <c r="I13" s="875"/>
      <c r="J13" s="587"/>
      <c r="K13" s="587"/>
      <c r="L13" s="310"/>
      <c r="M13" s="587"/>
      <c r="N13" s="310"/>
      <c r="O13" s="458"/>
    </row>
    <row r="14" spans="1:15" ht="12" customHeight="1" x14ac:dyDescent="0.2">
      <c r="A14" s="319" t="s">
        <v>175</v>
      </c>
      <c r="B14" s="340"/>
      <c r="C14" s="599"/>
      <c r="D14" s="320">
        <v>1542.5</v>
      </c>
      <c r="E14" s="592"/>
      <c r="F14" s="587"/>
      <c r="G14" s="600" t="s">
        <v>176</v>
      </c>
      <c r="H14" s="601"/>
      <c r="I14" s="321">
        <v>12245233000</v>
      </c>
      <c r="J14" s="587"/>
      <c r="K14" s="587"/>
      <c r="L14" s="310"/>
      <c r="M14" s="587"/>
      <c r="N14" s="310"/>
      <c r="O14" s="458"/>
    </row>
    <row r="15" spans="1:15" ht="12" customHeight="1" x14ac:dyDescent="0.2">
      <c r="A15" s="602" t="s">
        <v>177</v>
      </c>
      <c r="B15" s="340"/>
      <c r="C15" s="599"/>
      <c r="D15" s="320">
        <v>1101</v>
      </c>
      <c r="E15" s="592"/>
      <c r="F15" s="587"/>
      <c r="G15" s="603" t="s">
        <v>178</v>
      </c>
      <c r="H15" s="601"/>
      <c r="I15" s="604">
        <v>428583000</v>
      </c>
      <c r="J15" s="587"/>
      <c r="K15" s="587"/>
      <c r="L15" s="310"/>
      <c r="M15" s="587"/>
      <c r="N15" s="310"/>
      <c r="O15" s="458"/>
    </row>
    <row r="16" spans="1:15" ht="12" customHeight="1" x14ac:dyDescent="0.2">
      <c r="A16" s="602" t="s">
        <v>179</v>
      </c>
      <c r="B16" s="340"/>
      <c r="C16" s="599"/>
      <c r="D16" s="320">
        <v>2600</v>
      </c>
      <c r="E16" s="592"/>
      <c r="F16" s="587"/>
      <c r="G16" s="603" t="s">
        <v>180</v>
      </c>
      <c r="H16" s="601"/>
      <c r="I16" s="604">
        <v>11816650000</v>
      </c>
      <c r="J16" s="587"/>
      <c r="K16" s="587"/>
      <c r="L16" s="310"/>
      <c r="M16" s="587"/>
      <c r="N16" s="310"/>
      <c r="O16" s="458"/>
    </row>
    <row r="17" spans="1:15" ht="12" customHeight="1" x14ac:dyDescent="0.2">
      <c r="A17" s="602" t="s">
        <v>181</v>
      </c>
      <c r="B17" s="340"/>
      <c r="C17" s="599"/>
      <c r="D17" s="322">
        <v>272751.30000000005</v>
      </c>
      <c r="E17" s="592"/>
      <c r="F17" s="587"/>
      <c r="G17" s="600" t="s">
        <v>182</v>
      </c>
      <c r="H17" s="601"/>
      <c r="I17" s="605">
        <v>35965000</v>
      </c>
      <c r="J17" s="587"/>
      <c r="K17" s="587"/>
      <c r="L17" s="310"/>
      <c r="M17" s="587"/>
      <c r="N17" s="310"/>
      <c r="O17" s="458"/>
    </row>
    <row r="18" spans="1:15" ht="12" customHeight="1" x14ac:dyDescent="0.2">
      <c r="A18" s="319" t="s">
        <v>183</v>
      </c>
      <c r="B18" s="340"/>
      <c r="C18" s="599"/>
      <c r="D18" s="323">
        <v>-5.5725272237174273E-2</v>
      </c>
      <c r="E18" s="592"/>
      <c r="F18" s="587"/>
      <c r="G18" s="600" t="s">
        <v>184</v>
      </c>
      <c r="H18" s="601"/>
      <c r="I18" s="604">
        <v>11780685000</v>
      </c>
      <c r="J18" s="587"/>
      <c r="K18" s="587"/>
      <c r="L18" s="310"/>
      <c r="M18" s="587"/>
      <c r="N18" s="310"/>
      <c r="O18" s="458"/>
    </row>
    <row r="19" spans="1:15" ht="12" customHeight="1" x14ac:dyDescent="0.2">
      <c r="A19" s="876" t="s">
        <v>185</v>
      </c>
      <c r="B19" s="877"/>
      <c r="C19" s="878"/>
      <c r="D19" s="322">
        <v>449330.97105992172</v>
      </c>
      <c r="E19" s="592"/>
      <c r="F19" s="587"/>
      <c r="G19" s="603" t="s">
        <v>186</v>
      </c>
      <c r="H19" s="601"/>
      <c r="I19" s="604">
        <f>I15+I16</f>
        <v>12245233000</v>
      </c>
      <c r="J19" s="587"/>
      <c r="K19" s="587"/>
      <c r="L19" s="310"/>
      <c r="M19" s="587"/>
      <c r="N19" s="310"/>
      <c r="O19" s="458"/>
    </row>
    <row r="20" spans="1:15" ht="12" customHeight="1" x14ac:dyDescent="0.2">
      <c r="A20" s="879" t="s">
        <v>187</v>
      </c>
      <c r="B20" s="880"/>
      <c r="C20" s="881"/>
      <c r="D20" s="282">
        <v>1.6474017577915179</v>
      </c>
      <c r="E20" s="592"/>
      <c r="F20" s="587"/>
      <c r="G20" s="587"/>
      <c r="H20" s="587"/>
      <c r="I20" s="589"/>
      <c r="J20" s="587"/>
      <c r="K20" s="587"/>
      <c r="L20" s="310"/>
      <c r="M20" s="587"/>
      <c r="N20" s="310"/>
      <c r="O20" s="458"/>
    </row>
    <row r="21" spans="1:15" ht="12" customHeight="1" x14ac:dyDescent="0.2">
      <c r="A21" s="606" t="s">
        <v>188</v>
      </c>
      <c r="B21" s="607"/>
      <c r="C21" s="608"/>
      <c r="D21" s="324">
        <v>272952.5</v>
      </c>
      <c r="E21" s="592"/>
      <c r="F21" s="587"/>
      <c r="G21" s="587"/>
      <c r="H21" s="587"/>
      <c r="I21" s="589"/>
      <c r="J21" s="587"/>
      <c r="K21" s="587"/>
      <c r="L21" s="310"/>
      <c r="M21" s="587"/>
      <c r="N21" s="310"/>
      <c r="O21" s="458"/>
    </row>
    <row r="22" spans="1:15" ht="12" customHeight="1" x14ac:dyDescent="0.2">
      <c r="A22" s="609" t="s">
        <v>111</v>
      </c>
      <c r="B22" s="340"/>
      <c r="C22" s="599"/>
      <c r="D22" s="325">
        <v>12245233000</v>
      </c>
      <c r="E22" s="592"/>
      <c r="F22" s="587"/>
      <c r="G22" s="587"/>
      <c r="H22" s="587"/>
      <c r="I22" s="589"/>
      <c r="J22" s="587"/>
      <c r="K22" s="587"/>
      <c r="L22" s="610"/>
      <c r="M22" s="587"/>
      <c r="N22" s="310"/>
      <c r="O22" s="458"/>
    </row>
    <row r="23" spans="1:15" ht="12" customHeight="1" x14ac:dyDescent="0.2">
      <c r="A23" s="609" t="s">
        <v>112</v>
      </c>
      <c r="B23" s="340"/>
      <c r="C23" s="599"/>
      <c r="D23" s="322">
        <v>3866916000</v>
      </c>
      <c r="E23" s="592"/>
      <c r="F23" s="587"/>
      <c r="G23" s="587"/>
      <c r="H23" s="587"/>
      <c r="I23" s="589"/>
      <c r="J23" s="587"/>
      <c r="K23" s="587"/>
      <c r="L23" s="310"/>
      <c r="M23" s="587"/>
      <c r="N23" s="310"/>
      <c r="O23" s="458"/>
    </row>
    <row r="24" spans="1:15" ht="12" customHeight="1" x14ac:dyDescent="0.2">
      <c r="A24" s="609" t="s">
        <v>189</v>
      </c>
      <c r="B24" s="340"/>
      <c r="C24" s="599"/>
      <c r="D24" s="322">
        <v>16112149000</v>
      </c>
      <c r="E24" s="592"/>
      <c r="F24" s="587"/>
      <c r="G24" s="587"/>
      <c r="H24" s="587"/>
      <c r="I24" s="589"/>
      <c r="J24" s="587"/>
      <c r="K24" s="587"/>
      <c r="L24" s="310"/>
      <c r="M24" s="587"/>
      <c r="N24" s="310"/>
      <c r="O24" s="458"/>
    </row>
    <row r="25" spans="1:15" ht="12" customHeight="1" x14ac:dyDescent="0.2">
      <c r="A25" s="611" t="s">
        <v>190</v>
      </c>
      <c r="B25" s="607"/>
      <c r="C25" s="608"/>
      <c r="D25" s="326">
        <v>27252</v>
      </c>
      <c r="E25" s="592"/>
      <c r="F25" s="587"/>
      <c r="G25" s="587"/>
      <c r="H25" s="587"/>
      <c r="I25" s="589"/>
      <c r="J25" s="587"/>
      <c r="K25" s="587"/>
      <c r="L25" s="310"/>
      <c r="M25" s="587"/>
      <c r="N25" s="310"/>
      <c r="O25" s="458"/>
    </row>
    <row r="26" spans="1:15" ht="12" customHeight="1" thickBot="1" x14ac:dyDescent="0.25">
      <c r="A26" s="612" t="s">
        <v>191</v>
      </c>
      <c r="B26" s="613"/>
      <c r="C26" s="614"/>
      <c r="D26" s="327">
        <v>35858</v>
      </c>
      <c r="E26" s="592"/>
      <c r="F26" s="587"/>
      <c r="G26" s="587"/>
      <c r="H26" s="587"/>
      <c r="I26" s="589"/>
      <c r="J26" s="587"/>
      <c r="K26" s="587"/>
      <c r="L26" s="310"/>
      <c r="M26" s="587"/>
      <c r="N26" s="310"/>
      <c r="O26" s="458"/>
    </row>
    <row r="27" spans="1:15" ht="9" customHeight="1" thickBot="1" x14ac:dyDescent="0.25">
      <c r="A27" s="587"/>
      <c r="B27" s="587"/>
      <c r="C27" s="588"/>
      <c r="D27" s="587"/>
      <c r="E27" s="587"/>
      <c r="F27" s="587"/>
      <c r="G27" s="587"/>
      <c r="H27" s="587"/>
      <c r="I27" s="589"/>
      <c r="J27" s="587"/>
      <c r="K27" s="587"/>
      <c r="L27" s="310"/>
      <c r="M27" s="587"/>
      <c r="N27" s="310"/>
      <c r="O27" s="458"/>
    </row>
    <row r="28" spans="1:15" ht="100.5" thickTop="1" x14ac:dyDescent="0.2">
      <c r="A28" s="355" t="s">
        <v>110</v>
      </c>
      <c r="B28" s="328" t="s">
        <v>192</v>
      </c>
      <c r="C28" s="615" t="s">
        <v>193</v>
      </c>
      <c r="D28" s="616" t="s">
        <v>194</v>
      </c>
      <c r="E28" s="617" t="s">
        <v>195</v>
      </c>
      <c r="F28" s="618" t="s">
        <v>196</v>
      </c>
      <c r="G28" s="619" t="s">
        <v>197</v>
      </c>
      <c r="H28" s="329" t="s">
        <v>198</v>
      </c>
      <c r="I28" s="620" t="s">
        <v>199</v>
      </c>
      <c r="J28" s="329" t="s">
        <v>200</v>
      </c>
      <c r="K28" s="621" t="s">
        <v>201</v>
      </c>
      <c r="L28" s="330" t="s">
        <v>202</v>
      </c>
      <c r="M28" s="622" t="s">
        <v>203</v>
      </c>
      <c r="N28" s="376" t="s">
        <v>204</v>
      </c>
      <c r="O28" s="458"/>
    </row>
    <row r="29" spans="1:15" x14ac:dyDescent="0.2">
      <c r="A29" s="623">
        <v>1</v>
      </c>
      <c r="B29" s="624">
        <v>2</v>
      </c>
      <c r="C29" s="624">
        <v>3</v>
      </c>
      <c r="D29" s="625">
        <v>4</v>
      </c>
      <c r="E29" s="626">
        <v>5</v>
      </c>
      <c r="F29" s="627">
        <v>6</v>
      </c>
      <c r="G29" s="628">
        <v>7</v>
      </c>
      <c r="H29" s="627">
        <v>8</v>
      </c>
      <c r="I29" s="629">
        <v>9</v>
      </c>
      <c r="J29" s="627">
        <v>10</v>
      </c>
      <c r="K29" s="630">
        <v>11</v>
      </c>
      <c r="L29" s="626">
        <v>12</v>
      </c>
      <c r="M29" s="631">
        <v>13</v>
      </c>
      <c r="N29" s="632">
        <v>14</v>
      </c>
      <c r="O29" s="458"/>
    </row>
    <row r="30" spans="1:15" x14ac:dyDescent="0.2">
      <c r="A30" s="541" t="s">
        <v>205</v>
      </c>
      <c r="B30" s="342" t="s">
        <v>206</v>
      </c>
      <c r="C30" s="633">
        <v>6350.5</v>
      </c>
      <c r="D30" s="634">
        <v>6702</v>
      </c>
      <c r="E30" s="635">
        <f>IF(C30&gt;=0.9*D30,D30,C30+0.1*D30)</f>
        <v>6702</v>
      </c>
      <c r="F30" s="604"/>
      <c r="G30" s="601">
        <f>E30+F30</f>
        <v>6702</v>
      </c>
      <c r="H30" s="636">
        <v>1.5207605700338556</v>
      </c>
      <c r="I30" s="604">
        <f>E30*H30</f>
        <v>10192.1373403669</v>
      </c>
      <c r="J30" s="637"/>
      <c r="K30" s="638">
        <f>SUM(I30:J30)</f>
        <v>10192.1373403669</v>
      </c>
      <c r="L30" s="635"/>
      <c r="M30" s="639">
        <f>IF(D30&gt;C30,C30-D30,0)</f>
        <v>-351.5</v>
      </c>
      <c r="N30" s="640">
        <f>IF(D30&lt;C30,C30-D30,0)</f>
        <v>0</v>
      </c>
      <c r="O30" s="458"/>
    </row>
    <row r="31" spans="1:15" x14ac:dyDescent="0.2">
      <c r="A31" s="541" t="s">
        <v>205</v>
      </c>
      <c r="B31" s="342" t="s">
        <v>207</v>
      </c>
      <c r="C31" s="633">
        <v>2278.5</v>
      </c>
      <c r="D31" s="634">
        <v>2515</v>
      </c>
      <c r="E31" s="635">
        <f>IF(C31&gt;=0.9*D31,D31,C31+0.1*D31)</f>
        <v>2515</v>
      </c>
      <c r="F31" s="637">
        <f>M291</f>
        <v>143.5</v>
      </c>
      <c r="G31" s="601">
        <f>E31+F31</f>
        <v>2658.5</v>
      </c>
      <c r="H31" s="636">
        <v>2.1310730743910464</v>
      </c>
      <c r="I31" s="604">
        <f>E31*H31</f>
        <v>5359.6487820934817</v>
      </c>
      <c r="J31" s="637">
        <f>N291</f>
        <v>502.25</v>
      </c>
      <c r="K31" s="638">
        <f>SUM(I31:J31)</f>
        <v>5861.8987820934817</v>
      </c>
      <c r="L31" s="635"/>
      <c r="M31" s="639">
        <f>IF(D31&gt;C31,C31-D31,0)</f>
        <v>-236.5</v>
      </c>
      <c r="N31" s="640">
        <f>IF(D31&lt;C31,C31-D31,0)</f>
        <v>0</v>
      </c>
      <c r="O31" s="458"/>
    </row>
    <row r="32" spans="1:15" x14ac:dyDescent="0.2">
      <c r="A32" s="541" t="s">
        <v>205</v>
      </c>
      <c r="B32" s="342" t="s">
        <v>208</v>
      </c>
      <c r="C32" s="633">
        <v>3490.5</v>
      </c>
      <c r="D32" s="634">
        <v>3720</v>
      </c>
      <c r="E32" s="635">
        <f>IF(C32&gt;=0.9*D32,D32,C32+0.1*D32)</f>
        <v>3720</v>
      </c>
      <c r="F32" s="637"/>
      <c r="G32" s="601">
        <f>E32+F32</f>
        <v>3720</v>
      </c>
      <c r="H32" s="636">
        <v>1.4322389342501074</v>
      </c>
      <c r="I32" s="604">
        <f>E32*H32</f>
        <v>5327.9288354103992</v>
      </c>
      <c r="J32" s="637"/>
      <c r="K32" s="638">
        <f>SUM(I32:J32)</f>
        <v>5327.9288354103992</v>
      </c>
      <c r="L32" s="635"/>
      <c r="M32" s="639">
        <f>IF(D32&gt;C32,C32-D32,0)</f>
        <v>-229.5</v>
      </c>
      <c r="N32" s="640">
        <f>IF(D32&lt;C32,C32-D32,0)</f>
        <v>0</v>
      </c>
      <c r="O32" s="458"/>
    </row>
    <row r="33" spans="1:15" x14ac:dyDescent="0.2">
      <c r="A33" s="347" t="s">
        <v>205</v>
      </c>
      <c r="B33" s="331" t="s">
        <v>209</v>
      </c>
      <c r="C33" s="641">
        <v>1192</v>
      </c>
      <c r="D33" s="642">
        <v>1458</v>
      </c>
      <c r="E33" s="635">
        <f>IF(C33&gt;=0.9*D33,D33,C33+0.1*D33)</f>
        <v>1337.8</v>
      </c>
      <c r="F33" s="643">
        <f>M292</f>
        <v>3</v>
      </c>
      <c r="G33" s="601">
        <f>E33+F33</f>
        <v>1340.8</v>
      </c>
      <c r="H33" s="644">
        <v>1.807256711409396</v>
      </c>
      <c r="I33" s="604">
        <f>E33*H33</f>
        <v>2417.7480285234901</v>
      </c>
      <c r="J33" s="643">
        <f>N292</f>
        <v>8.4</v>
      </c>
      <c r="K33" s="638">
        <f>SUM(I33:J33)</f>
        <v>2426.1480285234902</v>
      </c>
      <c r="L33" s="645"/>
      <c r="M33" s="639">
        <f>IF(D33&gt;C33,C33-D33,0)</f>
        <v>-266</v>
      </c>
      <c r="N33" s="640">
        <f>IF(D33&lt;C33,C33-D33,0)</f>
        <v>0</v>
      </c>
      <c r="O33" s="458"/>
    </row>
    <row r="34" spans="1:15" ht="13.5" thickBot="1" x14ac:dyDescent="0.25">
      <c r="A34" s="542" t="s">
        <v>205</v>
      </c>
      <c r="B34" s="331" t="s">
        <v>210</v>
      </c>
      <c r="C34" s="633">
        <v>27189.5</v>
      </c>
      <c r="D34" s="634">
        <v>27077</v>
      </c>
      <c r="E34" s="635">
        <f>IF(C34&lt;D34,C34,D34)</f>
        <v>27077</v>
      </c>
      <c r="F34" s="643">
        <f>M293</f>
        <v>604.5</v>
      </c>
      <c r="G34" s="601">
        <f>E34+F34</f>
        <v>27681.5</v>
      </c>
      <c r="H34" s="636">
        <v>1.7283403519741076</v>
      </c>
      <c r="I34" s="604">
        <f>E34*H34</f>
        <v>46798.271710402914</v>
      </c>
      <c r="J34" s="643">
        <f>N293</f>
        <v>2111.5500000000002</v>
      </c>
      <c r="K34" s="638">
        <f>SUM(I34:J34)</f>
        <v>48909.821710402917</v>
      </c>
      <c r="L34" s="645"/>
      <c r="M34" s="639">
        <f>IF(D34&gt;C34,C34-D34,0)</f>
        <v>0</v>
      </c>
      <c r="N34" s="640">
        <f>IF(D34&lt;C34,C34-D34,0)</f>
        <v>112.5</v>
      </c>
      <c r="O34" s="458"/>
    </row>
    <row r="35" spans="1:15" ht="13.5" thickBot="1" x14ac:dyDescent="0.25">
      <c r="A35" s="348" t="s">
        <v>205</v>
      </c>
      <c r="B35" s="332" t="s">
        <v>211</v>
      </c>
      <c r="C35" s="646">
        <v>40501</v>
      </c>
      <c r="D35" s="647">
        <v>41472</v>
      </c>
      <c r="E35" s="647">
        <f>SUM(E30:E34)</f>
        <v>41351.800000000003</v>
      </c>
      <c r="F35" s="648">
        <f>SUM(F30:F34)</f>
        <v>751</v>
      </c>
      <c r="G35" s="649">
        <f>SUM(G30:G34)</f>
        <v>42102.8</v>
      </c>
      <c r="H35" s="648"/>
      <c r="I35" s="648">
        <f>SUM(I30:I34)</f>
        <v>70095.734696797183</v>
      </c>
      <c r="J35" s="648">
        <f>SUM(J30:J34)</f>
        <v>2622.2000000000003</v>
      </c>
      <c r="K35" s="650">
        <f>SUM(K30:K34)</f>
        <v>72717.934696797194</v>
      </c>
      <c r="L35" s="651">
        <f>ROUND(K35*$L$173/($K$167+$E$279),-3)</f>
        <v>1983100000</v>
      </c>
      <c r="M35" s="652">
        <f>SUM(M30:M34)</f>
        <v>-1083.5</v>
      </c>
      <c r="N35" s="653">
        <f>SUM(N30:N34)</f>
        <v>112.5</v>
      </c>
      <c r="O35" s="458"/>
    </row>
    <row r="36" spans="1:15" x14ac:dyDescent="0.2">
      <c r="A36" s="654" t="s">
        <v>212</v>
      </c>
      <c r="B36" s="342" t="s">
        <v>206</v>
      </c>
      <c r="C36" s="633">
        <v>3075</v>
      </c>
      <c r="D36" s="634">
        <v>2486</v>
      </c>
      <c r="E36" s="635">
        <f>IF(C36&gt;=0.9*D36,D36,C36+0.1*D36)</f>
        <v>2486</v>
      </c>
      <c r="F36" s="604"/>
      <c r="G36" s="601">
        <f>E36+F36</f>
        <v>2486</v>
      </c>
      <c r="H36" s="636">
        <v>1.555430894308943</v>
      </c>
      <c r="I36" s="604">
        <f>E36*H36</f>
        <v>3866.8012032520323</v>
      </c>
      <c r="J36" s="637"/>
      <c r="K36" s="638">
        <f>SUM(I36:J36)</f>
        <v>3866.8012032520323</v>
      </c>
      <c r="L36" s="635"/>
      <c r="M36" s="639">
        <f>IF(D36&gt;C36,C36-D36,0)</f>
        <v>0</v>
      </c>
      <c r="N36" s="640">
        <f>IF(D36&lt;C36,C36-D36,0)</f>
        <v>589</v>
      </c>
      <c r="O36" s="458"/>
    </row>
    <row r="37" spans="1:15" x14ac:dyDescent="0.2">
      <c r="A37" s="655" t="s">
        <v>212</v>
      </c>
      <c r="B37" s="342" t="s">
        <v>207</v>
      </c>
      <c r="C37" s="633">
        <v>44.5</v>
      </c>
      <c r="D37" s="634">
        <v>47</v>
      </c>
      <c r="E37" s="635">
        <f>IF(C37&gt;=0.9*D37,D37,C37+0.1*D37)</f>
        <v>47</v>
      </c>
      <c r="F37" s="604"/>
      <c r="G37" s="601">
        <f>E37+F37</f>
        <v>47</v>
      </c>
      <c r="H37" s="636">
        <v>1.2</v>
      </c>
      <c r="I37" s="604">
        <f>E37*H37</f>
        <v>56.4</v>
      </c>
      <c r="J37" s="637"/>
      <c r="K37" s="638">
        <f>SUM(I37:J37)</f>
        <v>56.4</v>
      </c>
      <c r="L37" s="635"/>
      <c r="M37" s="639">
        <f>IF(D37&gt;C37,C37-D37,0)</f>
        <v>-2.5</v>
      </c>
      <c r="N37" s="640">
        <f>IF(D37&lt;C37,C37-D37,0)</f>
        <v>0</v>
      </c>
      <c r="O37" s="458"/>
    </row>
    <row r="38" spans="1:15" x14ac:dyDescent="0.2">
      <c r="A38" s="655" t="s">
        <v>212</v>
      </c>
      <c r="B38" s="342" t="s">
        <v>208</v>
      </c>
      <c r="C38" s="633">
        <v>1003.5</v>
      </c>
      <c r="D38" s="634">
        <v>750</v>
      </c>
      <c r="E38" s="635">
        <f>IF(C38&gt;=0.9*D38,D38,C38+0.1*D38)</f>
        <v>750</v>
      </c>
      <c r="F38" s="604"/>
      <c r="G38" s="601">
        <f>E38+F38</f>
        <v>750</v>
      </c>
      <c r="H38" s="636">
        <v>1.5823617339312408</v>
      </c>
      <c r="I38" s="604">
        <f>E38*H38</f>
        <v>1186.7713004484306</v>
      </c>
      <c r="J38" s="637"/>
      <c r="K38" s="638">
        <f>SUM(I38:J38)</f>
        <v>1186.7713004484306</v>
      </c>
      <c r="L38" s="635"/>
      <c r="M38" s="639">
        <f>IF(D38&gt;C38,C38-D38,0)</f>
        <v>0</v>
      </c>
      <c r="N38" s="640">
        <f>IF(D38&lt;C38,C38-D38,0)</f>
        <v>253.5</v>
      </c>
      <c r="O38" s="458"/>
    </row>
    <row r="39" spans="1:15" x14ac:dyDescent="0.2">
      <c r="A39" s="347" t="s">
        <v>213</v>
      </c>
      <c r="B39" s="331" t="s">
        <v>209</v>
      </c>
      <c r="C39" s="641">
        <v>152</v>
      </c>
      <c r="D39" s="642">
        <v>132</v>
      </c>
      <c r="E39" s="635">
        <f>IF(C39&gt;=0.9*D39,D39,C39+0.1*D39)</f>
        <v>132</v>
      </c>
      <c r="F39" s="656"/>
      <c r="G39" s="601">
        <f>E39+F39</f>
        <v>132</v>
      </c>
      <c r="H39" s="644">
        <v>1.8904605263157896</v>
      </c>
      <c r="I39" s="604">
        <f>E39*H39</f>
        <v>249.54078947368424</v>
      </c>
      <c r="J39" s="643"/>
      <c r="K39" s="638">
        <f>SUM(I39:J39)</f>
        <v>249.54078947368424</v>
      </c>
      <c r="L39" s="645"/>
      <c r="M39" s="639">
        <f>IF(D39&gt;C39,C39-D39,0)</f>
        <v>0</v>
      </c>
      <c r="N39" s="640">
        <f>IF(D39&lt;C39,C39-D39,0)</f>
        <v>20</v>
      </c>
      <c r="O39" s="458"/>
    </row>
    <row r="40" spans="1:15" ht="13.5" thickBot="1" x14ac:dyDescent="0.25">
      <c r="A40" s="657" t="s">
        <v>212</v>
      </c>
      <c r="B40" s="331" t="s">
        <v>210</v>
      </c>
      <c r="C40" s="633">
        <v>6651.5</v>
      </c>
      <c r="D40" s="634">
        <v>5643</v>
      </c>
      <c r="E40" s="635">
        <f>IF(C40&lt;D40,C40,D40)</f>
        <v>5643</v>
      </c>
      <c r="F40" s="656"/>
      <c r="G40" s="601">
        <f>E40+F40</f>
        <v>5643</v>
      </c>
      <c r="H40" s="636">
        <v>1.5395700217995942</v>
      </c>
      <c r="I40" s="604">
        <f>E40*H40</f>
        <v>8687.7936330151097</v>
      </c>
      <c r="J40" s="643"/>
      <c r="K40" s="638">
        <f>SUM(I40:J40)</f>
        <v>8687.7936330151097</v>
      </c>
      <c r="L40" s="645"/>
      <c r="M40" s="639">
        <f>IF(D40&gt;C40,C40-D40,0)</f>
        <v>0</v>
      </c>
      <c r="N40" s="640">
        <f>IF(D40&lt;C40,C40-D40,0)</f>
        <v>1008.5</v>
      </c>
      <c r="O40" s="458"/>
    </row>
    <row r="41" spans="1:15" ht="13.5" thickBot="1" x14ac:dyDescent="0.25">
      <c r="A41" s="348" t="s">
        <v>212</v>
      </c>
      <c r="B41" s="332" t="s">
        <v>211</v>
      </c>
      <c r="C41" s="646">
        <v>10926.5</v>
      </c>
      <c r="D41" s="647">
        <v>9058</v>
      </c>
      <c r="E41" s="647">
        <f>SUM(E36:E40)</f>
        <v>9058</v>
      </c>
      <c r="F41" s="648">
        <f>SUM(F36:F40)</f>
        <v>0</v>
      </c>
      <c r="G41" s="649">
        <f>SUM(G36:G40)</f>
        <v>9058</v>
      </c>
      <c r="H41" s="648"/>
      <c r="I41" s="648">
        <f>SUM(I36:I40)</f>
        <v>14047.306926189256</v>
      </c>
      <c r="J41" s="648">
        <f>SUM(J36:J40)</f>
        <v>0</v>
      </c>
      <c r="K41" s="650">
        <f>SUM(K36:K40)</f>
        <v>14047.306926189256</v>
      </c>
      <c r="L41" s="651">
        <f>ROUND(K41*$L$173/($K$167+$E$279),-3)</f>
        <v>383086000</v>
      </c>
      <c r="M41" s="652">
        <f>SUM(M36:M40)</f>
        <v>-2.5</v>
      </c>
      <c r="N41" s="653">
        <f>SUM(N36:N40)</f>
        <v>1871</v>
      </c>
      <c r="O41" s="458"/>
    </row>
    <row r="42" spans="1:15" x14ac:dyDescent="0.2">
      <c r="A42" s="654" t="s">
        <v>214</v>
      </c>
      <c r="B42" s="342" t="s">
        <v>206</v>
      </c>
      <c r="C42" s="633">
        <v>2617</v>
      </c>
      <c r="D42" s="634">
        <v>2424</v>
      </c>
      <c r="E42" s="635">
        <f>IF(C42&gt;=0.9*D42,D42,C42+0.1*D42)</f>
        <v>2424</v>
      </c>
      <c r="F42" s="604"/>
      <c r="G42" s="601">
        <f>E42+F42</f>
        <v>2424</v>
      </c>
      <c r="H42" s="636">
        <v>1.5429690485288499</v>
      </c>
      <c r="I42" s="604">
        <f>E42*H42</f>
        <v>3740.156973633932</v>
      </c>
      <c r="J42" s="637"/>
      <c r="K42" s="638">
        <f>SUM(I42:J42)</f>
        <v>3740.156973633932</v>
      </c>
      <c r="L42" s="635"/>
      <c r="M42" s="639">
        <f>IF(D42&gt;C42,C42-D42,0)</f>
        <v>0</v>
      </c>
      <c r="N42" s="640">
        <f>IF(D42&lt;C42,C42-D42,0)</f>
        <v>193</v>
      </c>
      <c r="O42" s="458"/>
    </row>
    <row r="43" spans="1:15" x14ac:dyDescent="0.2">
      <c r="A43" s="655" t="s">
        <v>214</v>
      </c>
      <c r="B43" s="342" t="s">
        <v>207</v>
      </c>
      <c r="C43" s="633">
        <v>77</v>
      </c>
      <c r="D43" s="634">
        <v>92</v>
      </c>
      <c r="E43" s="635">
        <f>IF(C43&gt;=0.9*D43,D43,C43+0.1*D43)</f>
        <v>86.2</v>
      </c>
      <c r="F43" s="604"/>
      <c r="G43" s="601">
        <f>E43+F43</f>
        <v>86.2</v>
      </c>
      <c r="H43" s="636">
        <v>1.2000000000000002</v>
      </c>
      <c r="I43" s="604">
        <f>E43*H43</f>
        <v>103.44000000000001</v>
      </c>
      <c r="J43" s="637"/>
      <c r="K43" s="638">
        <f>SUM(I43:J43)</f>
        <v>103.44000000000001</v>
      </c>
      <c r="L43" s="635"/>
      <c r="M43" s="639">
        <f>IF(D43&gt;C43,C43-D43,0)</f>
        <v>-15</v>
      </c>
      <c r="N43" s="640">
        <f>IF(D43&lt;C43,C43-D43,0)</f>
        <v>0</v>
      </c>
      <c r="O43" s="458"/>
    </row>
    <row r="44" spans="1:15" x14ac:dyDescent="0.2">
      <c r="A44" s="655" t="s">
        <v>214</v>
      </c>
      <c r="B44" s="342" t="s">
        <v>208</v>
      </c>
      <c r="C44" s="633">
        <v>675.5</v>
      </c>
      <c r="D44" s="634">
        <v>532</v>
      </c>
      <c r="E44" s="635">
        <f>IF(C44&gt;=0.9*D44,D44,C44+0.1*D44)</f>
        <v>532</v>
      </c>
      <c r="F44" s="604"/>
      <c r="G44" s="601">
        <f>E44+F44</f>
        <v>532</v>
      </c>
      <c r="H44" s="636">
        <v>1.5265729089563287</v>
      </c>
      <c r="I44" s="604">
        <f>E44*H44</f>
        <v>812.13678756476691</v>
      </c>
      <c r="J44" s="637"/>
      <c r="K44" s="638">
        <f>SUM(I44:J44)</f>
        <v>812.13678756476691</v>
      </c>
      <c r="L44" s="635"/>
      <c r="M44" s="639">
        <f>IF(D44&gt;C44,C44-D44,0)</f>
        <v>0</v>
      </c>
      <c r="N44" s="640">
        <f>IF(D44&lt;C44,C44-D44,0)</f>
        <v>143.5</v>
      </c>
      <c r="O44" s="458"/>
    </row>
    <row r="45" spans="1:15" x14ac:dyDescent="0.2">
      <c r="A45" s="347" t="s">
        <v>215</v>
      </c>
      <c r="B45" s="331" t="s">
        <v>209</v>
      </c>
      <c r="C45" s="641">
        <v>45.5</v>
      </c>
      <c r="D45" s="642">
        <v>34</v>
      </c>
      <c r="E45" s="635">
        <f>IF(C45&gt;=0.9*D45,D45,C45+0.1*D45)</f>
        <v>34</v>
      </c>
      <c r="F45" s="656"/>
      <c r="G45" s="601">
        <f>E45+F45</f>
        <v>34</v>
      </c>
      <c r="H45" s="644">
        <v>1.8010989010989011</v>
      </c>
      <c r="I45" s="604">
        <f>E45*H45</f>
        <v>61.237362637362637</v>
      </c>
      <c r="J45" s="643"/>
      <c r="K45" s="638">
        <f>SUM(I45:J45)</f>
        <v>61.237362637362637</v>
      </c>
      <c r="L45" s="645"/>
      <c r="M45" s="639">
        <f>IF(D45&gt;C45,C45-D45,0)</f>
        <v>0</v>
      </c>
      <c r="N45" s="640">
        <f>IF(D45&lt;C45,C45-D45,0)</f>
        <v>11.5</v>
      </c>
      <c r="O45" s="458"/>
    </row>
    <row r="46" spans="1:15" ht="13.5" thickBot="1" x14ac:dyDescent="0.25">
      <c r="A46" s="657" t="s">
        <v>214</v>
      </c>
      <c r="B46" s="331" t="s">
        <v>210</v>
      </c>
      <c r="C46" s="633">
        <v>5562</v>
      </c>
      <c r="D46" s="634">
        <v>4961</v>
      </c>
      <c r="E46" s="635">
        <f>IF(C46&lt;D46,C46,D46)</f>
        <v>4961</v>
      </c>
      <c r="F46" s="656"/>
      <c r="G46" s="601">
        <f>E46+F46</f>
        <v>4961</v>
      </c>
      <c r="H46" s="636">
        <v>1.4899946062567422</v>
      </c>
      <c r="I46" s="604">
        <f>E46*H46</f>
        <v>7391.8632416396977</v>
      </c>
      <c r="J46" s="643"/>
      <c r="K46" s="638">
        <f>SUM(I46:J46)</f>
        <v>7391.8632416396977</v>
      </c>
      <c r="L46" s="645"/>
      <c r="M46" s="639">
        <f>IF(D46&gt;C46,C46-D46,0)</f>
        <v>0</v>
      </c>
      <c r="N46" s="640">
        <f>IF(D46&lt;C46,C46-D46,0)</f>
        <v>601</v>
      </c>
      <c r="O46" s="458"/>
    </row>
    <row r="47" spans="1:15" ht="13.5" thickBot="1" x14ac:dyDescent="0.25">
      <c r="A47" s="348" t="s">
        <v>214</v>
      </c>
      <c r="B47" s="332" t="s">
        <v>211</v>
      </c>
      <c r="C47" s="646">
        <v>8977</v>
      </c>
      <c r="D47" s="647">
        <v>8043</v>
      </c>
      <c r="E47" s="647">
        <f>SUM(E42:E46)</f>
        <v>8037.2</v>
      </c>
      <c r="F47" s="648">
        <f>SUM(F42:F46)</f>
        <v>0</v>
      </c>
      <c r="G47" s="649">
        <f>SUM(G42:G46)</f>
        <v>8037.2</v>
      </c>
      <c r="H47" s="648"/>
      <c r="I47" s="648">
        <f>SUM(I42:I46)</f>
        <v>12108.834365475759</v>
      </c>
      <c r="J47" s="648">
        <f>SUM(J42:J46)</f>
        <v>0</v>
      </c>
      <c r="K47" s="650">
        <f>SUM(K42:K46)</f>
        <v>12108.834365475759</v>
      </c>
      <c r="L47" s="651">
        <f>ROUND(K47*$L$173/($K$167+$E$279),-3)</f>
        <v>330222000</v>
      </c>
      <c r="M47" s="652">
        <f>SUM(M42:M46)</f>
        <v>-15</v>
      </c>
      <c r="N47" s="653">
        <f>SUM(N42:N46)</f>
        <v>949</v>
      </c>
      <c r="O47" s="458"/>
    </row>
    <row r="48" spans="1:15" x14ac:dyDescent="0.2">
      <c r="A48" s="654" t="s">
        <v>216</v>
      </c>
      <c r="B48" s="342" t="s">
        <v>206</v>
      </c>
      <c r="C48" s="633">
        <v>6524.5</v>
      </c>
      <c r="D48" s="634">
        <v>7126</v>
      </c>
      <c r="E48" s="635">
        <f>IF(C48&gt;=0.9*D48,D48,C48+0.1*D48)</f>
        <v>7126</v>
      </c>
      <c r="F48" s="637"/>
      <c r="G48" s="601">
        <f>E48+F48</f>
        <v>7126</v>
      </c>
      <c r="H48" s="636">
        <v>1.3841995555214959</v>
      </c>
      <c r="I48" s="604">
        <f>E48*H48</f>
        <v>9863.80603264618</v>
      </c>
      <c r="J48" s="637"/>
      <c r="K48" s="638">
        <f>SUM(I48:J48)</f>
        <v>9863.80603264618</v>
      </c>
      <c r="L48" s="635"/>
      <c r="M48" s="639">
        <f>IF(D48&gt;C48,C48-D48,0)</f>
        <v>-601.5</v>
      </c>
      <c r="N48" s="640">
        <f>IF(D48&lt;C48,C48-D48,0)</f>
        <v>0</v>
      </c>
      <c r="O48" s="458"/>
    </row>
    <row r="49" spans="1:15" x14ac:dyDescent="0.2">
      <c r="A49" s="655" t="s">
        <v>216</v>
      </c>
      <c r="B49" s="342" t="s">
        <v>207</v>
      </c>
      <c r="C49" s="633">
        <v>1176</v>
      </c>
      <c r="D49" s="634">
        <v>1220</v>
      </c>
      <c r="E49" s="635">
        <f>IF(C49&gt;=0.9*D49,D49,C49+0.1*D49)</f>
        <v>1220</v>
      </c>
      <c r="F49" s="637">
        <f>M295</f>
        <v>68</v>
      </c>
      <c r="G49" s="601">
        <f>E49+F49</f>
        <v>1288</v>
      </c>
      <c r="H49" s="636">
        <v>1.6226190476190476</v>
      </c>
      <c r="I49" s="604">
        <f>E49*H49</f>
        <v>1979.5952380952381</v>
      </c>
      <c r="J49" s="637">
        <f>N295</f>
        <v>238</v>
      </c>
      <c r="K49" s="638">
        <f>SUM(I49:J49)</f>
        <v>2217.5952380952381</v>
      </c>
      <c r="L49" s="635"/>
      <c r="M49" s="639">
        <f>IF(D49&gt;C49,C49-D49,0)</f>
        <v>-44</v>
      </c>
      <c r="N49" s="640">
        <f>IF(D49&lt;C49,C49-D49,0)</f>
        <v>0</v>
      </c>
      <c r="O49" s="458"/>
    </row>
    <row r="50" spans="1:15" x14ac:dyDescent="0.2">
      <c r="A50" s="655" t="s">
        <v>216</v>
      </c>
      <c r="B50" s="342" t="s">
        <v>208</v>
      </c>
      <c r="C50" s="633">
        <v>3889</v>
      </c>
      <c r="D50" s="634">
        <v>3530</v>
      </c>
      <c r="E50" s="635">
        <f>IF(C50&gt;=0.9*D50,D50,C50+0.1*D50)</f>
        <v>3530</v>
      </c>
      <c r="F50" s="637"/>
      <c r="G50" s="601">
        <f>E50+F50</f>
        <v>3530</v>
      </c>
      <c r="H50" s="636">
        <v>1.3395320133710464</v>
      </c>
      <c r="I50" s="604">
        <f>E50*H50</f>
        <v>4728.5480071997936</v>
      </c>
      <c r="J50" s="637"/>
      <c r="K50" s="638">
        <f>SUM(I50:J50)</f>
        <v>4728.5480071997936</v>
      </c>
      <c r="L50" s="635"/>
      <c r="M50" s="639">
        <f>IF(D50&gt;C50,C50-D50,0)</f>
        <v>0</v>
      </c>
      <c r="N50" s="640">
        <f>IF(D50&lt;C50,C50-D50,0)</f>
        <v>359</v>
      </c>
      <c r="O50" s="458"/>
    </row>
    <row r="51" spans="1:15" x14ac:dyDescent="0.2">
      <c r="A51" s="347" t="s">
        <v>216</v>
      </c>
      <c r="B51" s="331" t="s">
        <v>209</v>
      </c>
      <c r="C51" s="641">
        <v>600.5</v>
      </c>
      <c r="D51" s="642">
        <v>619</v>
      </c>
      <c r="E51" s="635">
        <f>IF(C51&gt;=0.9*D51,D51,C51+0.1*D51)</f>
        <v>619</v>
      </c>
      <c r="F51" s="643">
        <f>M296</f>
        <v>2</v>
      </c>
      <c r="G51" s="601">
        <f>E51+F51</f>
        <v>621</v>
      </c>
      <c r="H51" s="644">
        <v>1.761082431307244</v>
      </c>
      <c r="I51" s="604">
        <f>E51*H51</f>
        <v>1090.1100249791841</v>
      </c>
      <c r="J51" s="643">
        <f>N296</f>
        <v>5.6</v>
      </c>
      <c r="K51" s="638">
        <f>SUM(I51:J51)</f>
        <v>1095.710024979184</v>
      </c>
      <c r="L51" s="645"/>
      <c r="M51" s="639">
        <f>IF(D51&gt;C51,C51-D51,0)</f>
        <v>-18.5</v>
      </c>
      <c r="N51" s="640">
        <f>IF(D51&lt;C51,C51-D51,0)</f>
        <v>0</v>
      </c>
      <c r="O51" s="458"/>
    </row>
    <row r="52" spans="1:15" ht="13.5" thickBot="1" x14ac:dyDescent="0.25">
      <c r="A52" s="657" t="s">
        <v>216</v>
      </c>
      <c r="B52" s="331" t="s">
        <v>210</v>
      </c>
      <c r="C52" s="633">
        <v>21493.5</v>
      </c>
      <c r="D52" s="634">
        <v>21037</v>
      </c>
      <c r="E52" s="635">
        <f>IF(C52&lt;D52,C52,D52)</f>
        <v>21037</v>
      </c>
      <c r="F52" s="643">
        <f>M297</f>
        <v>289</v>
      </c>
      <c r="G52" s="601">
        <f>E52+F52</f>
        <v>21326</v>
      </c>
      <c r="H52" s="636">
        <v>1.4486961174308512</v>
      </c>
      <c r="I52" s="604">
        <f>E52*H52</f>
        <v>30476.220222392818</v>
      </c>
      <c r="J52" s="643">
        <f>N297</f>
        <v>1002.4</v>
      </c>
      <c r="K52" s="638">
        <f>SUM(I52:J52)</f>
        <v>31478.620222392819</v>
      </c>
      <c r="L52" s="645"/>
      <c r="M52" s="639">
        <f>IF(D52&gt;C52,C52-D52,0)</f>
        <v>0</v>
      </c>
      <c r="N52" s="640">
        <f>IF(D52&lt;C52,C52-D52,0)</f>
        <v>456.5</v>
      </c>
      <c r="O52" s="458"/>
    </row>
    <row r="53" spans="1:15" ht="13.5" thickBot="1" x14ac:dyDescent="0.25">
      <c r="A53" s="348" t="s">
        <v>216</v>
      </c>
      <c r="B53" s="332" t="s">
        <v>211</v>
      </c>
      <c r="C53" s="646">
        <v>33683.5</v>
      </c>
      <c r="D53" s="647">
        <v>33532</v>
      </c>
      <c r="E53" s="647">
        <f>SUM(E48:E52)</f>
        <v>33532</v>
      </c>
      <c r="F53" s="648">
        <f>SUM(F48:F52)</f>
        <v>359</v>
      </c>
      <c r="G53" s="649">
        <f>SUM(G48:G52)</f>
        <v>33891</v>
      </c>
      <c r="H53" s="648"/>
      <c r="I53" s="648">
        <f>SUM(I48:I52)</f>
        <v>48138.279525313214</v>
      </c>
      <c r="J53" s="648">
        <f>SUM(J48:J52)</f>
        <v>1246</v>
      </c>
      <c r="K53" s="650">
        <f>SUM(K48:K52)</f>
        <v>49384.279525313214</v>
      </c>
      <c r="L53" s="651">
        <f>ROUND(K53*$L$173/($K$167+$E$279),-3)</f>
        <v>1346765000</v>
      </c>
      <c r="M53" s="652">
        <f>SUM(M48:M52)</f>
        <v>-664</v>
      </c>
      <c r="N53" s="653">
        <f>SUM(N48:N52)</f>
        <v>815.5</v>
      </c>
      <c r="O53" s="458"/>
    </row>
    <row r="54" spans="1:15" x14ac:dyDescent="0.2">
      <c r="A54" s="540" t="s">
        <v>217</v>
      </c>
      <c r="B54" s="342" t="s">
        <v>206</v>
      </c>
      <c r="C54" s="633">
        <v>4352.5</v>
      </c>
      <c r="D54" s="634">
        <v>3506</v>
      </c>
      <c r="E54" s="635">
        <f>IF(C54&gt;=0.9*D54,D54,C54+0.1*D54)</f>
        <v>3506</v>
      </c>
      <c r="F54" s="637"/>
      <c r="G54" s="601">
        <f>E54+F54</f>
        <v>3506</v>
      </c>
      <c r="H54" s="636">
        <v>1.54814014933946</v>
      </c>
      <c r="I54" s="604">
        <f>E54*H54</f>
        <v>5427.7793635841463</v>
      </c>
      <c r="J54" s="637"/>
      <c r="K54" s="638">
        <f>SUM(I54:J54)</f>
        <v>5427.7793635841463</v>
      </c>
      <c r="L54" s="635"/>
      <c r="M54" s="639">
        <f>IF(D54&gt;C54,C54-D54,0)</f>
        <v>0</v>
      </c>
      <c r="N54" s="640">
        <f>IF(D54&lt;C54,C54-D54,0)</f>
        <v>846.5</v>
      </c>
      <c r="O54" s="458"/>
    </row>
    <row r="55" spans="1:15" x14ac:dyDescent="0.2">
      <c r="A55" s="541" t="s">
        <v>217</v>
      </c>
      <c r="B55" s="342" t="s">
        <v>207</v>
      </c>
      <c r="C55" s="633">
        <v>655</v>
      </c>
      <c r="D55" s="634">
        <v>632</v>
      </c>
      <c r="E55" s="635">
        <f>IF(C55&gt;=0.9*D55,D55,C55+0.1*D55)</f>
        <v>632</v>
      </c>
      <c r="F55" s="637">
        <f>M299</f>
        <v>86</v>
      </c>
      <c r="G55" s="601">
        <f>E55+F55</f>
        <v>718</v>
      </c>
      <c r="H55" s="636">
        <v>1.5922137404580154</v>
      </c>
      <c r="I55" s="604">
        <f>E55*H55</f>
        <v>1006.2790839694658</v>
      </c>
      <c r="J55" s="637">
        <f>N299</f>
        <v>301</v>
      </c>
      <c r="K55" s="638">
        <f>SUM(I55:J55)</f>
        <v>1307.2790839694658</v>
      </c>
      <c r="L55" s="635"/>
      <c r="M55" s="639">
        <f>IF(D55&gt;C55,C55-D55,0)</f>
        <v>0</v>
      </c>
      <c r="N55" s="640">
        <f>IF(D55&lt;C55,C55-D55,0)</f>
        <v>23</v>
      </c>
      <c r="O55" s="458"/>
    </row>
    <row r="56" spans="1:15" x14ac:dyDescent="0.2">
      <c r="A56" s="541" t="s">
        <v>217</v>
      </c>
      <c r="B56" s="342" t="s">
        <v>208</v>
      </c>
      <c r="C56" s="633">
        <v>1991.5</v>
      </c>
      <c r="D56" s="634">
        <v>1595</v>
      </c>
      <c r="E56" s="635">
        <f>IF(C56&gt;=0.9*D56,D56,C56+0.1*D56)</f>
        <v>1595</v>
      </c>
      <c r="F56" s="637"/>
      <c r="G56" s="601">
        <f>E56+F56</f>
        <v>1595</v>
      </c>
      <c r="H56" s="636">
        <v>1.4765252322370073</v>
      </c>
      <c r="I56" s="604">
        <f>E56*H56</f>
        <v>2355.0577454180266</v>
      </c>
      <c r="J56" s="637"/>
      <c r="K56" s="638">
        <f>SUM(I56:J56)</f>
        <v>2355.0577454180266</v>
      </c>
      <c r="L56" s="635"/>
      <c r="M56" s="639">
        <f>IF(D56&gt;C56,C56-D56,0)</f>
        <v>0</v>
      </c>
      <c r="N56" s="640">
        <f>IF(D56&lt;C56,C56-D56,0)</f>
        <v>396.5</v>
      </c>
      <c r="O56" s="458"/>
    </row>
    <row r="57" spans="1:15" x14ac:dyDescent="0.2">
      <c r="A57" s="347" t="s">
        <v>217</v>
      </c>
      <c r="B57" s="331" t="s">
        <v>209</v>
      </c>
      <c r="C57" s="641">
        <v>366.5</v>
      </c>
      <c r="D57" s="642">
        <v>324</v>
      </c>
      <c r="E57" s="635">
        <f>IF(C57&gt;=0.9*D57,D57,C57+0.1*D57)</f>
        <v>324</v>
      </c>
      <c r="F57" s="643">
        <f>M300</f>
        <v>4</v>
      </c>
      <c r="G57" s="601">
        <f>E57+F57</f>
        <v>328</v>
      </c>
      <c r="H57" s="644">
        <v>1.775443383356071</v>
      </c>
      <c r="I57" s="604">
        <f>E57*H57</f>
        <v>575.24365620736705</v>
      </c>
      <c r="J57" s="643">
        <f>N300</f>
        <v>11.2</v>
      </c>
      <c r="K57" s="638">
        <f>SUM(I57:J57)</f>
        <v>586.4436562073671</v>
      </c>
      <c r="L57" s="645"/>
      <c r="M57" s="639">
        <f>IF(D57&gt;C57,C57-D57,0)</f>
        <v>0</v>
      </c>
      <c r="N57" s="640">
        <f>IF(D57&lt;C57,C57-D57,0)</f>
        <v>42.5</v>
      </c>
      <c r="O57" s="458"/>
    </row>
    <row r="58" spans="1:15" ht="13.5" thickBot="1" x14ac:dyDescent="0.25">
      <c r="A58" s="542" t="s">
        <v>217</v>
      </c>
      <c r="B58" s="331" t="s">
        <v>210</v>
      </c>
      <c r="C58" s="633">
        <v>12016</v>
      </c>
      <c r="D58" s="634">
        <v>11421</v>
      </c>
      <c r="E58" s="635">
        <f>IF(C58&lt;D58,C58,D58)</f>
        <v>11421</v>
      </c>
      <c r="F58" s="643">
        <f>M301</f>
        <v>342.5</v>
      </c>
      <c r="G58" s="601">
        <f>E58+F58</f>
        <v>11763.5</v>
      </c>
      <c r="H58" s="636">
        <v>1.5101223368841545</v>
      </c>
      <c r="I58" s="604">
        <f>E58*H58</f>
        <v>17247.107209553928</v>
      </c>
      <c r="J58" s="643">
        <f>N301</f>
        <v>1184.75</v>
      </c>
      <c r="K58" s="638">
        <f>SUM(I58:J58)</f>
        <v>18431.857209553928</v>
      </c>
      <c r="L58" s="645"/>
      <c r="M58" s="639">
        <f>IF(D58&gt;C58,C58-D58,0)</f>
        <v>0</v>
      </c>
      <c r="N58" s="640">
        <f>IF(D58&lt;C58,C58-D58,0)</f>
        <v>595</v>
      </c>
      <c r="O58" s="458"/>
    </row>
    <row r="59" spans="1:15" ht="13.5" thickBot="1" x14ac:dyDescent="0.25">
      <c r="A59" s="348" t="s">
        <v>217</v>
      </c>
      <c r="B59" s="332" t="s">
        <v>211</v>
      </c>
      <c r="C59" s="646">
        <v>19381.5</v>
      </c>
      <c r="D59" s="647">
        <v>17478</v>
      </c>
      <c r="E59" s="647">
        <f>SUM(E54:E58)</f>
        <v>17478</v>
      </c>
      <c r="F59" s="648">
        <f>SUM(F54:F58)</f>
        <v>432.5</v>
      </c>
      <c r="G59" s="649">
        <f>SUM(G54:G58)</f>
        <v>17910.5</v>
      </c>
      <c r="H59" s="648"/>
      <c r="I59" s="648">
        <f>SUM(I54:I58)</f>
        <v>26611.467058732935</v>
      </c>
      <c r="J59" s="648">
        <f>SUM(J54:J58)</f>
        <v>1496.95</v>
      </c>
      <c r="K59" s="650">
        <f>SUM(K54:K58)</f>
        <v>28108.417058732935</v>
      </c>
      <c r="L59" s="651">
        <f>ROUND(K59*$L$173/($K$167+$E$279),-3)</f>
        <v>766548000</v>
      </c>
      <c r="M59" s="652">
        <f>SUM(M54:M58)</f>
        <v>0</v>
      </c>
      <c r="N59" s="653">
        <f>SUM(N54:N58)</f>
        <v>1903.5</v>
      </c>
      <c r="O59" s="458"/>
    </row>
    <row r="60" spans="1:15" x14ac:dyDescent="0.2">
      <c r="A60" s="654" t="s">
        <v>126</v>
      </c>
      <c r="B60" s="342" t="s">
        <v>206</v>
      </c>
      <c r="C60" s="633">
        <v>146</v>
      </c>
      <c r="D60" s="634">
        <v>125</v>
      </c>
      <c r="E60" s="635">
        <f>IF(C60&gt;=0.9*D60,D60,C60+0.1*D60)</f>
        <v>125</v>
      </c>
      <c r="F60" s="604"/>
      <c r="G60" s="601">
        <f>E60+F60</f>
        <v>125</v>
      </c>
      <c r="H60" s="636">
        <v>3.5</v>
      </c>
      <c r="I60" s="604">
        <f>E60*H60</f>
        <v>437.5</v>
      </c>
      <c r="J60" s="637"/>
      <c r="K60" s="638">
        <f>SUM(I60:J60)</f>
        <v>437.5</v>
      </c>
      <c r="L60" s="635"/>
      <c r="M60" s="639">
        <f>IF(D60&gt;C60,C60-D60,0)</f>
        <v>0</v>
      </c>
      <c r="N60" s="640">
        <f>IF(D60&lt;C60,C60-D60,0)</f>
        <v>21</v>
      </c>
      <c r="O60" s="458"/>
    </row>
    <row r="61" spans="1:15" x14ac:dyDescent="0.2">
      <c r="A61" s="655" t="s">
        <v>126</v>
      </c>
      <c r="B61" s="342" t="s">
        <v>207</v>
      </c>
      <c r="C61" s="633">
        <v>445</v>
      </c>
      <c r="D61" s="642">
        <v>376</v>
      </c>
      <c r="E61" s="635">
        <f>IF(C61&gt;=0.9*D61,D61,C61+0.1*D61)</f>
        <v>376</v>
      </c>
      <c r="F61" s="604"/>
      <c r="G61" s="601">
        <f>E61+F61</f>
        <v>376</v>
      </c>
      <c r="H61" s="636">
        <v>3.0842696629213484</v>
      </c>
      <c r="I61" s="604">
        <f>E61*H61</f>
        <v>1159.685393258427</v>
      </c>
      <c r="J61" s="637"/>
      <c r="K61" s="638">
        <f>SUM(I61:J61)</f>
        <v>1159.685393258427</v>
      </c>
      <c r="L61" s="635"/>
      <c r="M61" s="639">
        <f>IF(D61&gt;C61,C61-D61,0)</f>
        <v>0</v>
      </c>
      <c r="N61" s="640">
        <f>IF(D61&lt;C61,C61-D61,0)</f>
        <v>69</v>
      </c>
      <c r="O61" s="458"/>
    </row>
    <row r="62" spans="1:15" x14ac:dyDescent="0.2">
      <c r="A62" s="655" t="s">
        <v>126</v>
      </c>
      <c r="B62" s="342" t="s">
        <v>208</v>
      </c>
      <c r="C62" s="633">
        <v>46</v>
      </c>
      <c r="D62" s="642">
        <v>47</v>
      </c>
      <c r="E62" s="635">
        <f>IF(C62&gt;=0.9*D62,D62,C62+0.1*D62)</f>
        <v>47</v>
      </c>
      <c r="F62" s="604"/>
      <c r="G62" s="601">
        <f>E62+F62</f>
        <v>47</v>
      </c>
      <c r="H62" s="636">
        <v>3.5</v>
      </c>
      <c r="I62" s="604">
        <f>E62*H62</f>
        <v>164.5</v>
      </c>
      <c r="J62" s="637"/>
      <c r="K62" s="638">
        <f>SUM(I62:J62)</f>
        <v>164.5</v>
      </c>
      <c r="L62" s="635"/>
      <c r="M62" s="639">
        <f>IF(D62&gt;C62,C62-D62,0)</f>
        <v>-1</v>
      </c>
      <c r="N62" s="640">
        <f>IF(D62&lt;C62,C62-D62,0)</f>
        <v>0</v>
      </c>
      <c r="O62" s="458"/>
    </row>
    <row r="63" spans="1:15" x14ac:dyDescent="0.2">
      <c r="A63" s="347" t="s">
        <v>126</v>
      </c>
      <c r="B63" s="331" t="s">
        <v>209</v>
      </c>
      <c r="C63" s="641">
        <v>61.5</v>
      </c>
      <c r="D63" s="642">
        <v>61</v>
      </c>
      <c r="E63" s="635">
        <f>IF(C63&gt;=0.9*D63,D63,C63+0.1*D63)</f>
        <v>61</v>
      </c>
      <c r="F63" s="656"/>
      <c r="G63" s="601">
        <f>E63+F63</f>
        <v>61</v>
      </c>
      <c r="H63" s="644">
        <v>3.1341463414634148</v>
      </c>
      <c r="I63" s="604">
        <f>E63*H63</f>
        <v>191.1829268292683</v>
      </c>
      <c r="J63" s="643"/>
      <c r="K63" s="638">
        <f>SUM(I63:J63)</f>
        <v>191.1829268292683</v>
      </c>
      <c r="L63" s="645"/>
      <c r="M63" s="639">
        <f>IF(D63&gt;C63,C63-D63,0)</f>
        <v>0</v>
      </c>
      <c r="N63" s="640">
        <f>IF(D63&lt;C63,C63-D63,0)</f>
        <v>0.5</v>
      </c>
      <c r="O63" s="458"/>
    </row>
    <row r="64" spans="1:15" ht="13.5" thickBot="1" x14ac:dyDescent="0.25">
      <c r="A64" s="657" t="s">
        <v>126</v>
      </c>
      <c r="B64" s="331" t="s">
        <v>210</v>
      </c>
      <c r="C64" s="633">
        <v>1928</v>
      </c>
      <c r="D64" s="634">
        <v>1810</v>
      </c>
      <c r="E64" s="635">
        <f>IF(C64&lt;D64,C64,D64)</f>
        <v>1810</v>
      </c>
      <c r="F64" s="656"/>
      <c r="G64" s="601">
        <f>E64+F64</f>
        <v>1810</v>
      </c>
      <c r="H64" s="636">
        <v>3.1090508298755188</v>
      </c>
      <c r="I64" s="604">
        <f>E64*H64</f>
        <v>5627.3820020746889</v>
      </c>
      <c r="J64" s="643"/>
      <c r="K64" s="638">
        <f>SUM(I64:J64)</f>
        <v>5627.3820020746889</v>
      </c>
      <c r="L64" s="645"/>
      <c r="M64" s="639">
        <f>IF(D64&gt;C64,C64-D64,0)</f>
        <v>0</v>
      </c>
      <c r="N64" s="640">
        <f>IF(D64&lt;C64,C64-D64,0)</f>
        <v>118</v>
      </c>
      <c r="O64" s="458"/>
    </row>
    <row r="65" spans="1:15" ht="13.5" thickBot="1" x14ac:dyDescent="0.25">
      <c r="A65" s="348" t="s">
        <v>126</v>
      </c>
      <c r="B65" s="332" t="s">
        <v>211</v>
      </c>
      <c r="C65" s="646">
        <v>2626.5</v>
      </c>
      <c r="D65" s="647">
        <v>2419</v>
      </c>
      <c r="E65" s="647">
        <f>SUM(E60:E64)</f>
        <v>2419</v>
      </c>
      <c r="F65" s="648">
        <f>SUM(F60:F64)</f>
        <v>0</v>
      </c>
      <c r="G65" s="649">
        <f>SUM(G60:G64)</f>
        <v>2419</v>
      </c>
      <c r="H65" s="648"/>
      <c r="I65" s="648">
        <f>SUM(I60:I64)</f>
        <v>7580.2503221623847</v>
      </c>
      <c r="J65" s="648">
        <f>SUM(J60:J64)</f>
        <v>0</v>
      </c>
      <c r="K65" s="650">
        <f>SUM(K60:K64)</f>
        <v>7580.2503221623847</v>
      </c>
      <c r="L65" s="651">
        <f>ROUND(K65*$L$173/($K$167+$E$279),-3)</f>
        <v>206722000</v>
      </c>
      <c r="M65" s="652">
        <f>SUM(M60:M64)</f>
        <v>-1</v>
      </c>
      <c r="N65" s="653">
        <f>SUM(N60:N64)</f>
        <v>208.5</v>
      </c>
      <c r="O65" s="458"/>
    </row>
    <row r="66" spans="1:15" x14ac:dyDescent="0.2">
      <c r="A66" s="654" t="s">
        <v>218</v>
      </c>
      <c r="B66" s="342" t="s">
        <v>206</v>
      </c>
      <c r="C66" s="633">
        <v>2365</v>
      </c>
      <c r="D66" s="634">
        <v>2141</v>
      </c>
      <c r="E66" s="635">
        <f>IF(C66&gt;=0.9*D66,D66,C66+0.1*D66)</f>
        <v>2141</v>
      </c>
      <c r="F66" s="604"/>
      <c r="G66" s="601">
        <f>E66+F66</f>
        <v>2141</v>
      </c>
      <c r="H66" s="636">
        <v>1.5949513742071881</v>
      </c>
      <c r="I66" s="604">
        <f>E66*H66</f>
        <v>3414.7908921775897</v>
      </c>
      <c r="J66" s="637"/>
      <c r="K66" s="638">
        <f>SUM(I66:J66)</f>
        <v>3414.7908921775897</v>
      </c>
      <c r="L66" s="635"/>
      <c r="M66" s="639">
        <f>IF(D66&gt;C66,C66-D66,0)</f>
        <v>0</v>
      </c>
      <c r="N66" s="640">
        <f>IF(D66&lt;C66,C66-D66,0)</f>
        <v>224</v>
      </c>
      <c r="O66" s="458"/>
    </row>
    <row r="67" spans="1:15" x14ac:dyDescent="0.2">
      <c r="A67" s="655" t="s">
        <v>218</v>
      </c>
      <c r="B67" s="342" t="s">
        <v>207</v>
      </c>
      <c r="C67" s="633">
        <v>167</v>
      </c>
      <c r="D67" s="634">
        <v>151</v>
      </c>
      <c r="E67" s="635">
        <f>IF(C67&gt;=0.9*D67,D67,C67+0.1*D67)</f>
        <v>151</v>
      </c>
      <c r="F67" s="604"/>
      <c r="G67" s="601">
        <f>E67+F67</f>
        <v>151</v>
      </c>
      <c r="H67" s="636">
        <v>2.148502994011976</v>
      </c>
      <c r="I67" s="604">
        <f>E67*H67</f>
        <v>324.42395209580837</v>
      </c>
      <c r="J67" s="637"/>
      <c r="K67" s="638">
        <f>SUM(I67:J67)</f>
        <v>324.42395209580837</v>
      </c>
      <c r="L67" s="635"/>
      <c r="M67" s="639">
        <f>IF(D67&gt;C67,C67-D67,0)</f>
        <v>0</v>
      </c>
      <c r="N67" s="640">
        <f>IF(D67&lt;C67,C67-D67,0)</f>
        <v>16</v>
      </c>
      <c r="O67" s="458"/>
    </row>
    <row r="68" spans="1:15" x14ac:dyDescent="0.2">
      <c r="A68" s="655" t="s">
        <v>218</v>
      </c>
      <c r="B68" s="342" t="s">
        <v>208</v>
      </c>
      <c r="C68" s="633">
        <v>1022.5</v>
      </c>
      <c r="D68" s="634">
        <v>714</v>
      </c>
      <c r="E68" s="635">
        <f>IF(C68&gt;=0.9*D68,D68,C68+0.1*D68)</f>
        <v>714</v>
      </c>
      <c r="F68" s="604"/>
      <c r="G68" s="601">
        <f>E68+F68</f>
        <v>714</v>
      </c>
      <c r="H68" s="636">
        <v>1.5907383863080684</v>
      </c>
      <c r="I68" s="604">
        <f>E68*H68</f>
        <v>1135.7872078239609</v>
      </c>
      <c r="J68" s="637"/>
      <c r="K68" s="638">
        <f>SUM(I68:J68)</f>
        <v>1135.7872078239609</v>
      </c>
      <c r="L68" s="635"/>
      <c r="M68" s="639">
        <f>IF(D68&gt;C68,C68-D68,0)</f>
        <v>0</v>
      </c>
      <c r="N68" s="640">
        <f>IF(D68&lt;C68,C68-D68,0)</f>
        <v>308.5</v>
      </c>
      <c r="O68" s="458"/>
    </row>
    <row r="69" spans="1:15" x14ac:dyDescent="0.2">
      <c r="A69" s="347" t="s">
        <v>218</v>
      </c>
      <c r="B69" s="331" t="s">
        <v>209</v>
      </c>
      <c r="C69" s="641">
        <v>129</v>
      </c>
      <c r="D69" s="642">
        <v>63</v>
      </c>
      <c r="E69" s="635">
        <f>IF(C69&gt;=0.9*D69,D69,C69+0.1*D69)</f>
        <v>63</v>
      </c>
      <c r="F69" s="656"/>
      <c r="G69" s="601">
        <f>E69+F69</f>
        <v>63</v>
      </c>
      <c r="H69" s="644">
        <v>1.6782945736434109</v>
      </c>
      <c r="I69" s="604">
        <f>E69*H69</f>
        <v>105.73255813953489</v>
      </c>
      <c r="J69" s="643"/>
      <c r="K69" s="638">
        <f>SUM(I69:J69)</f>
        <v>105.73255813953489</v>
      </c>
      <c r="L69" s="645"/>
      <c r="M69" s="639">
        <f>IF(D69&gt;C69,C69-D69,0)</f>
        <v>0</v>
      </c>
      <c r="N69" s="640">
        <f>IF(D69&lt;C69,C69-D69,0)</f>
        <v>66</v>
      </c>
      <c r="O69" s="458"/>
    </row>
    <row r="70" spans="1:15" ht="13.5" thickBot="1" x14ac:dyDescent="0.25">
      <c r="A70" s="657" t="s">
        <v>218</v>
      </c>
      <c r="B70" s="331" t="s">
        <v>210</v>
      </c>
      <c r="C70" s="633">
        <v>5596</v>
      </c>
      <c r="D70" s="634">
        <v>4866</v>
      </c>
      <c r="E70" s="635">
        <f>IF(C70&lt;D70,C70,D70)</f>
        <v>4866</v>
      </c>
      <c r="F70" s="656"/>
      <c r="G70" s="601">
        <f>E70+F70</f>
        <v>4866</v>
      </c>
      <c r="H70" s="636">
        <v>1.648790207290922</v>
      </c>
      <c r="I70" s="604">
        <f>E70*H70</f>
        <v>8023.0131486776263</v>
      </c>
      <c r="J70" s="643"/>
      <c r="K70" s="638">
        <f>SUM(I70:J70)</f>
        <v>8023.0131486776263</v>
      </c>
      <c r="L70" s="645"/>
      <c r="M70" s="639">
        <f>IF(D70&gt;C70,C70-D70,0)</f>
        <v>0</v>
      </c>
      <c r="N70" s="640">
        <f>IF(D70&lt;C70,C70-D70,0)</f>
        <v>730</v>
      </c>
      <c r="O70" s="458"/>
    </row>
    <row r="71" spans="1:15" ht="13.5" thickBot="1" x14ac:dyDescent="0.25">
      <c r="A71" s="348" t="s">
        <v>218</v>
      </c>
      <c r="B71" s="332" t="s">
        <v>211</v>
      </c>
      <c r="C71" s="646">
        <v>9279.5</v>
      </c>
      <c r="D71" s="647">
        <v>7935</v>
      </c>
      <c r="E71" s="647">
        <f>SUM(E66:E70)</f>
        <v>7935</v>
      </c>
      <c r="F71" s="648">
        <f>SUM(F66:F70)</f>
        <v>0</v>
      </c>
      <c r="G71" s="649">
        <f>SUM(G66:G70)</f>
        <v>7935</v>
      </c>
      <c r="H71" s="648"/>
      <c r="I71" s="648">
        <f>SUM(I66:I70)</f>
        <v>13003.74775891452</v>
      </c>
      <c r="J71" s="648">
        <f>SUM(J66:J70)</f>
        <v>0</v>
      </c>
      <c r="K71" s="650">
        <f>SUM(K66:K70)</f>
        <v>13003.74775891452</v>
      </c>
      <c r="L71" s="651">
        <f>ROUND(K71*$L$173/($K$167+$E$279),-3)</f>
        <v>354627000</v>
      </c>
      <c r="M71" s="652">
        <f>SUM(M66:M70)</f>
        <v>0</v>
      </c>
      <c r="N71" s="653">
        <f>SUM(N66:N70)</f>
        <v>1344.5</v>
      </c>
      <c r="O71" s="458"/>
    </row>
    <row r="72" spans="1:15" x14ac:dyDescent="0.2">
      <c r="A72" s="658" t="s">
        <v>219</v>
      </c>
      <c r="B72" s="342" t="s">
        <v>206</v>
      </c>
      <c r="C72" s="633">
        <v>1573.5</v>
      </c>
      <c r="D72" s="634">
        <v>1478</v>
      </c>
      <c r="E72" s="635">
        <f>IF(C72&gt;=0.9*D72,D72,C72+0.1*D72)</f>
        <v>1478</v>
      </c>
      <c r="F72" s="604"/>
      <c r="G72" s="601">
        <f>E72+F72</f>
        <v>1478</v>
      </c>
      <c r="H72" s="636">
        <v>1.3282809024467748</v>
      </c>
      <c r="I72" s="604">
        <f>E72*H72</f>
        <v>1963.1991738163331</v>
      </c>
      <c r="J72" s="637"/>
      <c r="K72" s="638">
        <f>SUM(I72:J72)</f>
        <v>1963.1991738163331</v>
      </c>
      <c r="L72" s="635"/>
      <c r="M72" s="639">
        <f>IF(D72&gt;C72,C72-D72,0)</f>
        <v>0</v>
      </c>
      <c r="N72" s="640">
        <f>IF(D72&lt;C72,C72-D72,0)</f>
        <v>95.5</v>
      </c>
      <c r="O72" s="458"/>
    </row>
    <row r="73" spans="1:15" x14ac:dyDescent="0.2">
      <c r="A73" s="541" t="s">
        <v>219</v>
      </c>
      <c r="B73" s="342" t="s">
        <v>207</v>
      </c>
      <c r="C73" s="633">
        <v>186</v>
      </c>
      <c r="D73" s="634">
        <v>147</v>
      </c>
      <c r="E73" s="635">
        <f>IF(C73&gt;=0.9*D73,D73,C73+0.1*D73)</f>
        <v>147</v>
      </c>
      <c r="F73" s="604"/>
      <c r="G73" s="601">
        <f>E73+F73</f>
        <v>147</v>
      </c>
      <c r="H73" s="636">
        <v>1.2</v>
      </c>
      <c r="I73" s="604">
        <f>E73*H73</f>
        <v>176.4</v>
      </c>
      <c r="J73" s="637"/>
      <c r="K73" s="638">
        <f>SUM(I73:J73)</f>
        <v>176.4</v>
      </c>
      <c r="L73" s="635"/>
      <c r="M73" s="639">
        <f>IF(D73&gt;C73,C73-D73,0)</f>
        <v>0</v>
      </c>
      <c r="N73" s="640">
        <f>IF(D73&lt;C73,C73-D73,0)</f>
        <v>39</v>
      </c>
      <c r="O73" s="458"/>
    </row>
    <row r="74" spans="1:15" x14ac:dyDescent="0.2">
      <c r="A74" s="541" t="s">
        <v>219</v>
      </c>
      <c r="B74" s="342" t="s">
        <v>208</v>
      </c>
      <c r="C74" s="633">
        <v>627.5</v>
      </c>
      <c r="D74" s="634">
        <v>534</v>
      </c>
      <c r="E74" s="635">
        <f>IF(C74&gt;=0.9*D74,D74,C74+0.1*D74)</f>
        <v>534</v>
      </c>
      <c r="F74" s="604"/>
      <c r="G74" s="601">
        <f>E74+F74</f>
        <v>534</v>
      </c>
      <c r="H74" s="636">
        <v>1.4059442231075698</v>
      </c>
      <c r="I74" s="604">
        <f>E74*H74</f>
        <v>750.77421513944228</v>
      </c>
      <c r="J74" s="637"/>
      <c r="K74" s="638">
        <f>SUM(I74:J74)</f>
        <v>750.77421513944228</v>
      </c>
      <c r="L74" s="635"/>
      <c r="M74" s="639">
        <f>IF(D74&gt;C74,C74-D74,0)</f>
        <v>0</v>
      </c>
      <c r="N74" s="640">
        <f>IF(D74&lt;C74,C74-D74,0)</f>
        <v>93.5</v>
      </c>
      <c r="O74" s="458"/>
    </row>
    <row r="75" spans="1:15" x14ac:dyDescent="0.2">
      <c r="A75" s="539" t="s">
        <v>220</v>
      </c>
      <c r="B75" s="331" t="s">
        <v>209</v>
      </c>
      <c r="C75" s="641">
        <v>61</v>
      </c>
      <c r="D75" s="642">
        <v>31</v>
      </c>
      <c r="E75" s="635">
        <f>IF(C75&gt;=0.9*D75,D75,C75+0.1*D75)</f>
        <v>31</v>
      </c>
      <c r="F75" s="656"/>
      <c r="G75" s="601">
        <f>E75+F75</f>
        <v>31</v>
      </c>
      <c r="H75" s="644">
        <v>1.507377049180328</v>
      </c>
      <c r="I75" s="604">
        <f>E75*H75</f>
        <v>46.728688524590169</v>
      </c>
      <c r="J75" s="643"/>
      <c r="K75" s="638">
        <f>SUM(I75:J75)</f>
        <v>46.728688524590169</v>
      </c>
      <c r="L75" s="645"/>
      <c r="M75" s="639">
        <f>IF(D75&gt;C75,C75-D75,0)</f>
        <v>0</v>
      </c>
      <c r="N75" s="640">
        <f>IF(D75&lt;C75,C75-D75,0)</f>
        <v>30</v>
      </c>
      <c r="O75" s="458"/>
    </row>
    <row r="76" spans="1:15" ht="13.5" thickBot="1" x14ac:dyDescent="0.25">
      <c r="A76" s="542" t="s">
        <v>219</v>
      </c>
      <c r="B76" s="331" t="s">
        <v>210</v>
      </c>
      <c r="C76" s="633">
        <v>4742</v>
      </c>
      <c r="D76" s="634">
        <v>3879</v>
      </c>
      <c r="E76" s="635">
        <f>IF(C76&lt;D76,C76,D76)</f>
        <v>3879</v>
      </c>
      <c r="F76" s="656"/>
      <c r="G76" s="601">
        <f>E76+F76</f>
        <v>3879</v>
      </c>
      <c r="H76" s="636">
        <v>1.2801117671868409</v>
      </c>
      <c r="I76" s="604">
        <f>E76*H76</f>
        <v>4965.553544917756</v>
      </c>
      <c r="J76" s="643"/>
      <c r="K76" s="638">
        <f>SUM(I76:J76)</f>
        <v>4965.553544917756</v>
      </c>
      <c r="L76" s="645"/>
      <c r="M76" s="639">
        <f>IF(D76&gt;C76,C76-D76,0)</f>
        <v>0</v>
      </c>
      <c r="N76" s="640">
        <f>IF(D76&lt;C76,C76-D76,0)</f>
        <v>863</v>
      </c>
      <c r="O76" s="458"/>
    </row>
    <row r="77" spans="1:15" ht="13.5" thickBot="1" x14ac:dyDescent="0.25">
      <c r="A77" s="348" t="s">
        <v>219</v>
      </c>
      <c r="B77" s="332" t="s">
        <v>211</v>
      </c>
      <c r="C77" s="646">
        <v>7190</v>
      </c>
      <c r="D77" s="647">
        <v>6069</v>
      </c>
      <c r="E77" s="647">
        <f>SUM(E72:E76)</f>
        <v>6069</v>
      </c>
      <c r="F77" s="648">
        <f>SUM(F72:F76)</f>
        <v>0</v>
      </c>
      <c r="G77" s="649">
        <f>SUM(G72:G76)</f>
        <v>6069</v>
      </c>
      <c r="H77" s="648"/>
      <c r="I77" s="648">
        <f>SUM(I72:I76)</f>
        <v>7902.6556223981215</v>
      </c>
      <c r="J77" s="648">
        <f>SUM(J72:J76)</f>
        <v>0</v>
      </c>
      <c r="K77" s="650">
        <f>SUM(K72:K76)</f>
        <v>7902.6556223981215</v>
      </c>
      <c r="L77" s="651">
        <f>ROUND(K77*$L$173/($K$167+$E$279),-3)</f>
        <v>215514000</v>
      </c>
      <c r="M77" s="652">
        <f>SUM(M72:M76)</f>
        <v>0</v>
      </c>
      <c r="N77" s="653">
        <f>SUM(N72:N76)</f>
        <v>1121</v>
      </c>
      <c r="O77" s="458"/>
    </row>
    <row r="78" spans="1:15" x14ac:dyDescent="0.2">
      <c r="A78" s="654" t="s">
        <v>221</v>
      </c>
      <c r="B78" s="342" t="s">
        <v>206</v>
      </c>
      <c r="C78" s="633">
        <v>1990.5</v>
      </c>
      <c r="D78" s="642">
        <v>1763</v>
      </c>
      <c r="E78" s="635">
        <f>IF(C78&gt;=0.9*D78,D78,C78+0.1*D78)</f>
        <v>1763</v>
      </c>
      <c r="F78" s="604"/>
      <c r="G78" s="601">
        <f>E78+F78</f>
        <v>1763</v>
      </c>
      <c r="H78" s="636">
        <v>1.461748304446119</v>
      </c>
      <c r="I78" s="604">
        <f>E78*H78</f>
        <v>2577.062260738508</v>
      </c>
      <c r="J78" s="637"/>
      <c r="K78" s="638">
        <f>SUM(I78:J78)</f>
        <v>2577.062260738508</v>
      </c>
      <c r="L78" s="635"/>
      <c r="M78" s="639">
        <f>IF(D78&gt;C78,C78-D78,0)</f>
        <v>0</v>
      </c>
      <c r="N78" s="640">
        <f>IF(D78&lt;C78,C78-D78,0)</f>
        <v>227.5</v>
      </c>
      <c r="O78" s="458"/>
    </row>
    <row r="79" spans="1:15" x14ac:dyDescent="0.2">
      <c r="A79" s="655" t="s">
        <v>221</v>
      </c>
      <c r="B79" s="342" t="s">
        <v>207</v>
      </c>
      <c r="C79" s="633">
        <v>0</v>
      </c>
      <c r="D79" s="642">
        <v>0</v>
      </c>
      <c r="E79" s="635">
        <f>IF(C79&gt;=0.9*D79,D79,C79+0.1*D79)</f>
        <v>0</v>
      </c>
      <c r="F79" s="604"/>
      <c r="G79" s="601">
        <f>E79+F79</f>
        <v>0</v>
      </c>
      <c r="H79" s="636">
        <v>0</v>
      </c>
      <c r="I79" s="604">
        <f>E79*H79</f>
        <v>0</v>
      </c>
      <c r="J79" s="637"/>
      <c r="K79" s="638">
        <f>SUM(I79:J79)</f>
        <v>0</v>
      </c>
      <c r="L79" s="635"/>
      <c r="M79" s="639">
        <f>IF(D79&gt;C79,C79-D79,0)</f>
        <v>0</v>
      </c>
      <c r="N79" s="640">
        <f>IF(D79&lt;C79,C79-D79,0)</f>
        <v>0</v>
      </c>
      <c r="O79" s="458"/>
    </row>
    <row r="80" spans="1:15" x14ac:dyDescent="0.2">
      <c r="A80" s="655" t="s">
        <v>221</v>
      </c>
      <c r="B80" s="342" t="s">
        <v>208</v>
      </c>
      <c r="C80" s="633">
        <v>654</v>
      </c>
      <c r="D80" s="642">
        <v>511</v>
      </c>
      <c r="E80" s="635">
        <f>IF(C80&gt;=0.9*D80,D80,C80+0.1*D80)</f>
        <v>511</v>
      </c>
      <c r="F80" s="604"/>
      <c r="G80" s="601">
        <f>E80+F80</f>
        <v>511</v>
      </c>
      <c r="H80" s="636">
        <v>1.1883027522935778</v>
      </c>
      <c r="I80" s="604">
        <f>E80*H80</f>
        <v>607.22270642201829</v>
      </c>
      <c r="J80" s="637"/>
      <c r="K80" s="638">
        <f>SUM(I80:J80)</f>
        <v>607.22270642201829</v>
      </c>
      <c r="L80" s="635"/>
      <c r="M80" s="639">
        <f>IF(D80&gt;C80,C80-D80,0)</f>
        <v>0</v>
      </c>
      <c r="N80" s="640">
        <f>IF(D80&lt;C80,C80-D80,0)</f>
        <v>143</v>
      </c>
      <c r="O80" s="458"/>
    </row>
    <row r="81" spans="1:15" x14ac:dyDescent="0.2">
      <c r="A81" s="347" t="s">
        <v>221</v>
      </c>
      <c r="B81" s="331" t="s">
        <v>209</v>
      </c>
      <c r="C81" s="641">
        <v>25.5</v>
      </c>
      <c r="D81" s="642">
        <v>31</v>
      </c>
      <c r="E81" s="635">
        <f>IF(C81&gt;=0.9*D81,D81,C81+0.1*D81)</f>
        <v>28.6</v>
      </c>
      <c r="F81" s="656"/>
      <c r="G81" s="601">
        <f>E81+F81</f>
        <v>28.6</v>
      </c>
      <c r="H81" s="644">
        <v>1.5294117647058822</v>
      </c>
      <c r="I81" s="604">
        <f>E81*H81</f>
        <v>43.741176470588236</v>
      </c>
      <c r="J81" s="643"/>
      <c r="K81" s="638">
        <f>SUM(I81:J81)</f>
        <v>43.741176470588236</v>
      </c>
      <c r="L81" s="645"/>
      <c r="M81" s="639">
        <f>IF(D81&gt;C81,C81-D81,0)</f>
        <v>-5.5</v>
      </c>
      <c r="N81" s="640">
        <f>IF(D81&lt;C81,C81-D81,0)</f>
        <v>0</v>
      </c>
      <c r="O81" s="458"/>
    </row>
    <row r="82" spans="1:15" ht="13.5" thickBot="1" x14ac:dyDescent="0.25">
      <c r="A82" s="657" t="s">
        <v>221</v>
      </c>
      <c r="B82" s="331" t="s">
        <v>210</v>
      </c>
      <c r="C82" s="633">
        <v>3292</v>
      </c>
      <c r="D82" s="634">
        <v>2936</v>
      </c>
      <c r="E82" s="635">
        <f>IF(C82&lt;D82,C82,D82)</f>
        <v>2936</v>
      </c>
      <c r="F82" s="656"/>
      <c r="G82" s="601">
        <f>E82+F82</f>
        <v>2936</v>
      </c>
      <c r="H82" s="636">
        <v>1.3840400972053464</v>
      </c>
      <c r="I82" s="604">
        <f>E82*H82</f>
        <v>4063.5417253948972</v>
      </c>
      <c r="J82" s="643"/>
      <c r="K82" s="638">
        <f>SUM(I82:J82)</f>
        <v>4063.5417253948972</v>
      </c>
      <c r="L82" s="645"/>
      <c r="M82" s="639">
        <f>IF(D82&gt;C82,C82-D82,0)</f>
        <v>0</v>
      </c>
      <c r="N82" s="640">
        <f>IF(D82&lt;C82,C82-D82,0)</f>
        <v>356</v>
      </c>
      <c r="O82" s="458"/>
    </row>
    <row r="83" spans="1:15" ht="13.5" thickBot="1" x14ac:dyDescent="0.25">
      <c r="A83" s="348" t="s">
        <v>221</v>
      </c>
      <c r="B83" s="332" t="s">
        <v>211</v>
      </c>
      <c r="C83" s="646">
        <v>5962</v>
      </c>
      <c r="D83" s="647">
        <v>5241</v>
      </c>
      <c r="E83" s="647">
        <f>SUM(E78:E82)</f>
        <v>5238.6000000000004</v>
      </c>
      <c r="F83" s="648">
        <f>SUM(F78:F82)</f>
        <v>0</v>
      </c>
      <c r="G83" s="649">
        <f>SUM(G78:G82)</f>
        <v>5238.6000000000004</v>
      </c>
      <c r="H83" s="648"/>
      <c r="I83" s="648">
        <f>SUM(I78:I82)</f>
        <v>7291.567869026012</v>
      </c>
      <c r="J83" s="648">
        <f>SUM(J78:J82)</f>
        <v>0</v>
      </c>
      <c r="K83" s="650">
        <f>SUM(K78:K82)</f>
        <v>7291.567869026012</v>
      </c>
      <c r="L83" s="651">
        <f>ROUND(K83*$L$173/($K$167+$E$279),-3)</f>
        <v>198849000</v>
      </c>
      <c r="M83" s="652">
        <f>SUM(M78:M82)</f>
        <v>-5.5</v>
      </c>
      <c r="N83" s="653">
        <f>SUM(N78:N82)</f>
        <v>726.5</v>
      </c>
      <c r="O83" s="458"/>
    </row>
    <row r="84" spans="1:15" x14ac:dyDescent="0.2">
      <c r="A84" s="540" t="s">
        <v>222</v>
      </c>
      <c r="B84" s="342" t="s">
        <v>206</v>
      </c>
      <c r="C84" s="633">
        <v>5557</v>
      </c>
      <c r="D84" s="634">
        <v>6106</v>
      </c>
      <c r="E84" s="635">
        <f>IF(C84&gt;=0.9*D84,D84,C84+0.1*D84)</f>
        <v>6106</v>
      </c>
      <c r="F84" s="604"/>
      <c r="G84" s="601">
        <f>E84+F84</f>
        <v>6106</v>
      </c>
      <c r="H84" s="636">
        <v>1.9044286485513766</v>
      </c>
      <c r="I84" s="604">
        <f>E84*H84</f>
        <v>11628.441328054705</v>
      </c>
      <c r="J84" s="637"/>
      <c r="K84" s="638">
        <f>SUM(I84:J84)</f>
        <v>11628.441328054705</v>
      </c>
      <c r="L84" s="635"/>
      <c r="M84" s="639">
        <f>IF(D84&gt;C84,C84-D84,0)</f>
        <v>-549</v>
      </c>
      <c r="N84" s="640">
        <f>IF(D84&lt;C84,C84-D84,0)</f>
        <v>0</v>
      </c>
      <c r="O84" s="458"/>
    </row>
    <row r="85" spans="1:15" x14ac:dyDescent="0.2">
      <c r="A85" s="541" t="s">
        <v>222</v>
      </c>
      <c r="B85" s="342" t="s">
        <v>207</v>
      </c>
      <c r="C85" s="633">
        <v>0</v>
      </c>
      <c r="D85" s="634">
        <v>0</v>
      </c>
      <c r="E85" s="635">
        <f>IF(C85&gt;=0.9*D85,D85,C85+0.1*D85)</f>
        <v>0</v>
      </c>
      <c r="F85" s="604"/>
      <c r="G85" s="601">
        <f>E85+F85</f>
        <v>0</v>
      </c>
      <c r="H85" s="636">
        <v>0</v>
      </c>
      <c r="I85" s="604">
        <f>E85*H85</f>
        <v>0</v>
      </c>
      <c r="J85" s="637"/>
      <c r="K85" s="638">
        <f>SUM(I85:J85)</f>
        <v>0</v>
      </c>
      <c r="L85" s="635"/>
      <c r="M85" s="639">
        <f>IF(D85&gt;C85,C85-D85,0)</f>
        <v>0</v>
      </c>
      <c r="N85" s="640">
        <f>IF(D85&lt;C85,C85-D85,0)</f>
        <v>0</v>
      </c>
      <c r="O85" s="458"/>
    </row>
    <row r="86" spans="1:15" x14ac:dyDescent="0.2">
      <c r="A86" s="541" t="s">
        <v>222</v>
      </c>
      <c r="B86" s="342" t="s">
        <v>208</v>
      </c>
      <c r="C86" s="633">
        <v>2426</v>
      </c>
      <c r="D86" s="642">
        <v>2410</v>
      </c>
      <c r="E86" s="635">
        <f>IF(C86&gt;=0.9*D86,D86,C86+0.1*D86)</f>
        <v>2410</v>
      </c>
      <c r="F86" s="604"/>
      <c r="G86" s="601">
        <f>E86+F86</f>
        <v>2410</v>
      </c>
      <c r="H86" s="636">
        <v>1.8590189612530914</v>
      </c>
      <c r="I86" s="604">
        <f>E86*H86</f>
        <v>4480.2356966199504</v>
      </c>
      <c r="J86" s="637"/>
      <c r="K86" s="638">
        <f>SUM(I86:J86)</f>
        <v>4480.2356966199504</v>
      </c>
      <c r="L86" s="635"/>
      <c r="M86" s="639">
        <f>IF(D86&gt;C86,C86-D86,0)</f>
        <v>0</v>
      </c>
      <c r="N86" s="640">
        <f>IF(D86&lt;C86,C86-D86,0)</f>
        <v>16</v>
      </c>
      <c r="O86" s="458"/>
    </row>
    <row r="87" spans="1:15" x14ac:dyDescent="0.2">
      <c r="A87" s="347" t="s">
        <v>222</v>
      </c>
      <c r="B87" s="331" t="s">
        <v>209</v>
      </c>
      <c r="C87" s="641">
        <v>382</v>
      </c>
      <c r="D87" s="642">
        <v>476</v>
      </c>
      <c r="E87" s="635">
        <f>IF(C87&gt;=0.9*D87,D87,C87+0.1*D87)</f>
        <v>429.6</v>
      </c>
      <c r="F87" s="656"/>
      <c r="G87" s="601">
        <f>E87+F87</f>
        <v>429.6</v>
      </c>
      <c r="H87" s="644">
        <v>1.9000785340314137</v>
      </c>
      <c r="I87" s="604">
        <f>E87*H87</f>
        <v>816.27373821989534</v>
      </c>
      <c r="J87" s="643"/>
      <c r="K87" s="638">
        <f>SUM(I87:J87)</f>
        <v>816.27373821989534</v>
      </c>
      <c r="L87" s="645"/>
      <c r="M87" s="639">
        <f>IF(D87&gt;C87,C87-D87,0)</f>
        <v>-94</v>
      </c>
      <c r="N87" s="640">
        <f>IF(D87&lt;C87,C87-D87,0)</f>
        <v>0</v>
      </c>
      <c r="O87" s="458"/>
    </row>
    <row r="88" spans="1:15" ht="13.5" thickBot="1" x14ac:dyDescent="0.25">
      <c r="A88" s="542" t="s">
        <v>222</v>
      </c>
      <c r="B88" s="331" t="s">
        <v>210</v>
      </c>
      <c r="C88" s="633">
        <v>11240.5</v>
      </c>
      <c r="D88" s="634">
        <v>10967</v>
      </c>
      <c r="E88" s="635">
        <f>IF(C88&lt;D88,C88,D88)</f>
        <v>10967</v>
      </c>
      <c r="F88" s="656"/>
      <c r="G88" s="601">
        <f>E88+F88</f>
        <v>10967</v>
      </c>
      <c r="H88" s="636">
        <v>1.8861518615719941</v>
      </c>
      <c r="I88" s="604">
        <f>E88*H88</f>
        <v>20685.427465860059</v>
      </c>
      <c r="J88" s="643"/>
      <c r="K88" s="638">
        <f>SUM(I88:J88)</f>
        <v>20685.427465860059</v>
      </c>
      <c r="L88" s="645"/>
      <c r="M88" s="639">
        <f>IF(D88&gt;C88,C88-D88,0)</f>
        <v>0</v>
      </c>
      <c r="N88" s="640">
        <f>IF(D88&lt;C88,C88-D88,0)</f>
        <v>273.5</v>
      </c>
      <c r="O88" s="458"/>
    </row>
    <row r="89" spans="1:15" ht="13.5" thickBot="1" x14ac:dyDescent="0.25">
      <c r="A89" s="348" t="s">
        <v>222</v>
      </c>
      <c r="B89" s="332" t="s">
        <v>211</v>
      </c>
      <c r="C89" s="646">
        <v>19605.5</v>
      </c>
      <c r="D89" s="647">
        <v>19959</v>
      </c>
      <c r="E89" s="647">
        <f>SUM(E84:E88)</f>
        <v>19912.599999999999</v>
      </c>
      <c r="F89" s="648">
        <f>SUM(F84:F88)</f>
        <v>0</v>
      </c>
      <c r="G89" s="649">
        <f>SUM(G84:G88)</f>
        <v>19912.599999999999</v>
      </c>
      <c r="H89" s="648"/>
      <c r="I89" s="648">
        <f>SUM(I84:I88)</f>
        <v>37610.378228754606</v>
      </c>
      <c r="J89" s="648">
        <f>SUM(J84:J88)</f>
        <v>0</v>
      </c>
      <c r="K89" s="650">
        <f>SUM(K84:K88)</f>
        <v>37610.378228754606</v>
      </c>
      <c r="L89" s="651">
        <f>ROUND(K89*$L$173/($K$167+$E$279),-3)</f>
        <v>1025677000</v>
      </c>
      <c r="M89" s="652">
        <f>SUM(M84:M88)</f>
        <v>-643</v>
      </c>
      <c r="N89" s="653">
        <f>SUM(N84:N88)</f>
        <v>289.5</v>
      </c>
      <c r="O89" s="458"/>
    </row>
    <row r="90" spans="1:15" x14ac:dyDescent="0.2">
      <c r="A90" s="654" t="s">
        <v>131</v>
      </c>
      <c r="B90" s="342" t="s">
        <v>206</v>
      </c>
      <c r="C90" s="633">
        <v>1197.5</v>
      </c>
      <c r="D90" s="634">
        <v>1176</v>
      </c>
      <c r="E90" s="635">
        <f>IF(C90&gt;=0.9*D90,D90,C90+0.1*D90)</f>
        <v>1176</v>
      </c>
      <c r="F90" s="604"/>
      <c r="G90" s="601">
        <f>E90+F90</f>
        <v>1176</v>
      </c>
      <c r="H90" s="636">
        <v>2.7171607515657623</v>
      </c>
      <c r="I90" s="604">
        <f>E90*H90</f>
        <v>3195.3810438413366</v>
      </c>
      <c r="J90" s="637"/>
      <c r="K90" s="638">
        <f>SUM(I90:J90)</f>
        <v>3195.3810438413366</v>
      </c>
      <c r="L90" s="635"/>
      <c r="M90" s="639">
        <f>IF(D90&gt;C90,C90-D90,0)</f>
        <v>0</v>
      </c>
      <c r="N90" s="640">
        <f>IF(D90&lt;C90,C90-D90,0)</f>
        <v>21.5</v>
      </c>
      <c r="O90" s="458"/>
    </row>
    <row r="91" spans="1:15" x14ac:dyDescent="0.2">
      <c r="A91" s="655" t="s">
        <v>131</v>
      </c>
      <c r="B91" s="342" t="s">
        <v>207</v>
      </c>
      <c r="C91" s="633">
        <v>0</v>
      </c>
      <c r="D91" s="634">
        <v>0</v>
      </c>
      <c r="E91" s="635">
        <f>IF(C91&gt;=0.9*D91,D91,C91+0.1*D91)</f>
        <v>0</v>
      </c>
      <c r="F91" s="604"/>
      <c r="G91" s="601">
        <f>E91+F91</f>
        <v>0</v>
      </c>
      <c r="H91" s="636">
        <v>0</v>
      </c>
      <c r="I91" s="604">
        <f>E91*H91</f>
        <v>0</v>
      </c>
      <c r="J91" s="637"/>
      <c r="K91" s="638">
        <f>SUM(I91:J91)</f>
        <v>0</v>
      </c>
      <c r="L91" s="635"/>
      <c r="M91" s="639">
        <f>IF(D91&gt;C91,C91-D91,0)</f>
        <v>0</v>
      </c>
      <c r="N91" s="640">
        <f>IF(D91&lt;C91,C91-D91,0)</f>
        <v>0</v>
      </c>
      <c r="O91" s="458"/>
    </row>
    <row r="92" spans="1:15" x14ac:dyDescent="0.2">
      <c r="A92" s="655" t="s">
        <v>131</v>
      </c>
      <c r="B92" s="342" t="s">
        <v>208</v>
      </c>
      <c r="C92" s="633">
        <v>416</v>
      </c>
      <c r="D92" s="634">
        <v>429</v>
      </c>
      <c r="E92" s="635">
        <f>IF(C92&gt;=0.9*D92,D92,C92+0.1*D92)</f>
        <v>429</v>
      </c>
      <c r="F92" s="604"/>
      <c r="G92" s="601">
        <f>E92+F92</f>
        <v>429</v>
      </c>
      <c r="H92" s="636">
        <v>2.6399038461538464</v>
      </c>
      <c r="I92" s="604">
        <f>E92*H92</f>
        <v>1132.5187500000002</v>
      </c>
      <c r="J92" s="637"/>
      <c r="K92" s="638">
        <f>SUM(I92:J92)</f>
        <v>1132.5187500000002</v>
      </c>
      <c r="L92" s="635"/>
      <c r="M92" s="639">
        <f>IF(D92&gt;C92,C92-D92,0)</f>
        <v>-13</v>
      </c>
      <c r="N92" s="640">
        <f>IF(D92&lt;C92,C92-D92,0)</f>
        <v>0</v>
      </c>
      <c r="O92" s="458"/>
    </row>
    <row r="93" spans="1:15" x14ac:dyDescent="0.2">
      <c r="A93" s="347" t="s">
        <v>131</v>
      </c>
      <c r="B93" s="331" t="s">
        <v>209</v>
      </c>
      <c r="C93" s="641">
        <v>150</v>
      </c>
      <c r="D93" s="642">
        <v>180</v>
      </c>
      <c r="E93" s="635">
        <f>IF(C93&gt;=0.9*D93,D93,C93+0.1*D93)</f>
        <v>168</v>
      </c>
      <c r="F93" s="656"/>
      <c r="G93" s="601">
        <f>E93+F93</f>
        <v>168</v>
      </c>
      <c r="H93" s="644">
        <v>2.7816666666666667</v>
      </c>
      <c r="I93" s="604">
        <f>E93*H93</f>
        <v>467.32</v>
      </c>
      <c r="J93" s="643"/>
      <c r="K93" s="638">
        <f>SUM(I93:J93)</f>
        <v>467.32</v>
      </c>
      <c r="L93" s="645"/>
      <c r="M93" s="639">
        <f>IF(D93&gt;C93,C93-D93,0)</f>
        <v>-30</v>
      </c>
      <c r="N93" s="640">
        <f>IF(D93&lt;C93,C93-D93,0)</f>
        <v>0</v>
      </c>
      <c r="O93" s="458"/>
    </row>
    <row r="94" spans="1:15" ht="13.5" thickBot="1" x14ac:dyDescent="0.25">
      <c r="A94" s="657" t="s">
        <v>131</v>
      </c>
      <c r="B94" s="331" t="s">
        <v>210</v>
      </c>
      <c r="C94" s="633">
        <v>2226</v>
      </c>
      <c r="D94" s="634">
        <v>1846</v>
      </c>
      <c r="E94" s="635">
        <f>IF(C94&lt;D94,C94,D94)</f>
        <v>1846</v>
      </c>
      <c r="F94" s="656"/>
      <c r="G94" s="601">
        <f>E94+F94</f>
        <v>1846</v>
      </c>
      <c r="H94" s="636">
        <v>2.7292677448337828</v>
      </c>
      <c r="I94" s="604">
        <f>E94*H94</f>
        <v>5038.2282569631634</v>
      </c>
      <c r="J94" s="643"/>
      <c r="K94" s="638">
        <f>SUM(I94:J94)</f>
        <v>5038.2282569631634</v>
      </c>
      <c r="L94" s="645"/>
      <c r="M94" s="639">
        <f>IF(D94&gt;C94,C94-D94,0)</f>
        <v>0</v>
      </c>
      <c r="N94" s="640">
        <f>IF(D94&lt;C94,C94-D94,0)</f>
        <v>380</v>
      </c>
      <c r="O94" s="458"/>
    </row>
    <row r="95" spans="1:15" ht="13.5" thickBot="1" x14ac:dyDescent="0.25">
      <c r="A95" s="348" t="s">
        <v>131</v>
      </c>
      <c r="B95" s="332" t="s">
        <v>211</v>
      </c>
      <c r="C95" s="646">
        <v>3989.5</v>
      </c>
      <c r="D95" s="647">
        <v>3631</v>
      </c>
      <c r="E95" s="647">
        <f>SUM(E90:E94)</f>
        <v>3619</v>
      </c>
      <c r="F95" s="648">
        <f>SUM(F90:F94)</f>
        <v>0</v>
      </c>
      <c r="G95" s="649">
        <f>SUM(G90:G94)</f>
        <v>3619</v>
      </c>
      <c r="H95" s="648"/>
      <c r="I95" s="648">
        <f>SUM(I90:I94)</f>
        <v>9833.4480508044999</v>
      </c>
      <c r="J95" s="648">
        <f>SUM(J90:J94)</f>
        <v>0</v>
      </c>
      <c r="K95" s="650">
        <f>SUM(K90:K94)</f>
        <v>9833.4480508044999</v>
      </c>
      <c r="L95" s="651">
        <f>ROUND(K95*$L$173/($K$167+$E$279),-3)</f>
        <v>268169000</v>
      </c>
      <c r="M95" s="652">
        <f>SUM(M90:M94)</f>
        <v>-43</v>
      </c>
      <c r="N95" s="653">
        <f>SUM(N90:N94)</f>
        <v>401.5</v>
      </c>
      <c r="O95" s="458"/>
    </row>
    <row r="96" spans="1:15" x14ac:dyDescent="0.2">
      <c r="A96" s="654" t="s">
        <v>223</v>
      </c>
      <c r="B96" s="342" t="s">
        <v>206</v>
      </c>
      <c r="C96" s="633">
        <v>3221.5</v>
      </c>
      <c r="D96" s="634">
        <v>3230</v>
      </c>
      <c r="E96" s="635">
        <f>IF(C96&gt;=0.9*D96,D96,C96+0.1*D96)</f>
        <v>3230</v>
      </c>
      <c r="F96" s="604"/>
      <c r="G96" s="601">
        <f>E96+F96</f>
        <v>3230</v>
      </c>
      <c r="H96" s="636">
        <v>1.5652832531429459</v>
      </c>
      <c r="I96" s="604">
        <f>E96*H96</f>
        <v>5055.8649076517149</v>
      </c>
      <c r="J96" s="637"/>
      <c r="K96" s="638">
        <f>SUM(I96:J96)</f>
        <v>5055.8649076517149</v>
      </c>
      <c r="L96" s="635"/>
      <c r="M96" s="639">
        <f>IF(D96&gt;C96,C96-D96,0)</f>
        <v>-8.5</v>
      </c>
      <c r="N96" s="640">
        <f>IF(D96&lt;C96,C96-D96,0)</f>
        <v>0</v>
      </c>
      <c r="O96" s="458"/>
    </row>
    <row r="97" spans="1:15" x14ac:dyDescent="0.2">
      <c r="A97" s="655" t="s">
        <v>223</v>
      </c>
      <c r="B97" s="342" t="s">
        <v>207</v>
      </c>
      <c r="C97" s="633">
        <v>378</v>
      </c>
      <c r="D97" s="634">
        <v>302</v>
      </c>
      <c r="E97" s="635">
        <f>IF(C97&gt;=0.9*D97,D97,C97+0.1*D97)</f>
        <v>302</v>
      </c>
      <c r="F97" s="604"/>
      <c r="G97" s="601">
        <f>E97+F97</f>
        <v>302</v>
      </c>
      <c r="H97" s="636">
        <v>1.0232804232804233</v>
      </c>
      <c r="I97" s="604">
        <f>E97*H97</f>
        <v>309.03068783068784</v>
      </c>
      <c r="J97" s="637"/>
      <c r="K97" s="638">
        <f>SUM(I97:J97)</f>
        <v>309.03068783068784</v>
      </c>
      <c r="L97" s="635"/>
      <c r="M97" s="639">
        <f>IF(D97&gt;C97,C97-D97,0)</f>
        <v>0</v>
      </c>
      <c r="N97" s="640">
        <f>IF(D97&lt;C97,C97-D97,0)</f>
        <v>76</v>
      </c>
      <c r="O97" s="458"/>
    </row>
    <row r="98" spans="1:15" x14ac:dyDescent="0.2">
      <c r="A98" s="655" t="s">
        <v>223</v>
      </c>
      <c r="B98" s="342" t="s">
        <v>208</v>
      </c>
      <c r="C98" s="633">
        <v>1218</v>
      </c>
      <c r="D98" s="634">
        <v>1060</v>
      </c>
      <c r="E98" s="635">
        <f>IF(C98&gt;=0.9*D98,D98,C98+0.1*D98)</f>
        <v>1060</v>
      </c>
      <c r="F98" s="604"/>
      <c r="G98" s="601">
        <f>E98+F98</f>
        <v>1060</v>
      </c>
      <c r="H98" s="636">
        <v>1.5468062397372742</v>
      </c>
      <c r="I98" s="604">
        <f>E98*H98</f>
        <v>1639.6146141215106</v>
      </c>
      <c r="J98" s="637"/>
      <c r="K98" s="638">
        <f>SUM(I98:J98)</f>
        <v>1639.6146141215106</v>
      </c>
      <c r="L98" s="635"/>
      <c r="M98" s="639">
        <f>IF(D98&gt;C98,C98-D98,0)</f>
        <v>0</v>
      </c>
      <c r="N98" s="640">
        <f>IF(D98&lt;C98,C98-D98,0)</f>
        <v>158</v>
      </c>
      <c r="O98" s="458"/>
    </row>
    <row r="99" spans="1:15" x14ac:dyDescent="0.2">
      <c r="A99" s="347" t="s">
        <v>223</v>
      </c>
      <c r="B99" s="331" t="s">
        <v>209</v>
      </c>
      <c r="C99" s="641">
        <v>154.5</v>
      </c>
      <c r="D99" s="642">
        <v>150</v>
      </c>
      <c r="E99" s="635">
        <f>IF(C99&gt;=0.9*D99,D99,C99+0.1*D99)</f>
        <v>150</v>
      </c>
      <c r="F99" s="656"/>
      <c r="G99" s="601">
        <f>E99+F99</f>
        <v>150</v>
      </c>
      <c r="H99" s="644">
        <v>1.4642718446601941</v>
      </c>
      <c r="I99" s="604">
        <f>E99*H99</f>
        <v>219.64077669902912</v>
      </c>
      <c r="J99" s="643"/>
      <c r="K99" s="638">
        <f>SUM(I99:J99)</f>
        <v>219.64077669902912</v>
      </c>
      <c r="L99" s="645"/>
      <c r="M99" s="639">
        <f>IF(D99&gt;C99,C99-D99,0)</f>
        <v>0</v>
      </c>
      <c r="N99" s="640">
        <f>IF(D99&lt;C99,C99-D99,0)</f>
        <v>4.5</v>
      </c>
      <c r="O99" s="458"/>
    </row>
    <row r="100" spans="1:15" ht="13.5" thickBot="1" x14ac:dyDescent="0.25">
      <c r="A100" s="657" t="s">
        <v>223</v>
      </c>
      <c r="B100" s="331" t="s">
        <v>210</v>
      </c>
      <c r="C100" s="633">
        <v>6961.5</v>
      </c>
      <c r="D100" s="634">
        <v>6329</v>
      </c>
      <c r="E100" s="635">
        <f>IF(C100&lt;D100,C100,D100)</f>
        <v>6329</v>
      </c>
      <c r="F100" s="656"/>
      <c r="G100" s="601">
        <f>E100+F100</f>
        <v>6329</v>
      </c>
      <c r="H100" s="636">
        <v>1.5123981900452488</v>
      </c>
      <c r="I100" s="604">
        <f>E100*H100</f>
        <v>9571.9681447963794</v>
      </c>
      <c r="J100" s="643"/>
      <c r="K100" s="638">
        <f>SUM(I100:J100)</f>
        <v>9571.9681447963794</v>
      </c>
      <c r="L100" s="645"/>
      <c r="M100" s="639">
        <f>IF(D100&gt;C100,C100-D100,0)</f>
        <v>0</v>
      </c>
      <c r="N100" s="640">
        <f>IF(D100&lt;C100,C100-D100,0)</f>
        <v>632.5</v>
      </c>
      <c r="O100" s="458"/>
    </row>
    <row r="101" spans="1:15" ht="13.5" thickBot="1" x14ac:dyDescent="0.25">
      <c r="A101" s="348" t="s">
        <v>223</v>
      </c>
      <c r="B101" s="332" t="s">
        <v>211</v>
      </c>
      <c r="C101" s="646">
        <v>11933.5</v>
      </c>
      <c r="D101" s="647">
        <v>11071</v>
      </c>
      <c r="E101" s="647">
        <f>SUM(E96:E100)</f>
        <v>11071</v>
      </c>
      <c r="F101" s="648">
        <f>SUM(F96:F100)</f>
        <v>0</v>
      </c>
      <c r="G101" s="649">
        <f>SUM(G96:G100)</f>
        <v>11071</v>
      </c>
      <c r="H101" s="648"/>
      <c r="I101" s="648">
        <f>SUM(I96:I100)</f>
        <v>16796.119131099324</v>
      </c>
      <c r="J101" s="648">
        <f>SUM(J96:J100)</f>
        <v>0</v>
      </c>
      <c r="K101" s="650">
        <f>SUM(K96:K100)</f>
        <v>16796.119131099324</v>
      </c>
      <c r="L101" s="651">
        <f>ROUND(K101*$L$173/($K$167+$E$279),-3)</f>
        <v>458049000</v>
      </c>
      <c r="M101" s="652">
        <f>SUM(M96:M100)</f>
        <v>-8.5</v>
      </c>
      <c r="N101" s="653">
        <f>SUM(N96:N100)</f>
        <v>871</v>
      </c>
      <c r="O101" s="458"/>
    </row>
    <row r="102" spans="1:15" x14ac:dyDescent="0.2">
      <c r="A102" s="540" t="s">
        <v>224</v>
      </c>
      <c r="B102" s="342" t="s">
        <v>206</v>
      </c>
      <c r="C102" s="633">
        <v>2061</v>
      </c>
      <c r="D102" s="634">
        <v>2002</v>
      </c>
      <c r="E102" s="635">
        <f>IF(C102&gt;=0.9*D102,D102,C102+0.1*D102)</f>
        <v>2002</v>
      </c>
      <c r="F102" s="604"/>
      <c r="G102" s="601">
        <f>E102+F102</f>
        <v>2002</v>
      </c>
      <c r="H102" s="636">
        <v>1.5339883551673945</v>
      </c>
      <c r="I102" s="604">
        <f>E102*H102</f>
        <v>3071.0446870451237</v>
      </c>
      <c r="J102" s="637"/>
      <c r="K102" s="638">
        <f>SUM(I102:J102)</f>
        <v>3071.0446870451237</v>
      </c>
      <c r="L102" s="635"/>
      <c r="M102" s="639">
        <f>IF(D102&gt;C102,C102-D102,0)</f>
        <v>0</v>
      </c>
      <c r="N102" s="640">
        <f>IF(D102&lt;C102,C102-D102,0)</f>
        <v>59</v>
      </c>
      <c r="O102" s="458"/>
    </row>
    <row r="103" spans="1:15" x14ac:dyDescent="0.2">
      <c r="A103" s="541" t="s">
        <v>224</v>
      </c>
      <c r="B103" s="342" t="s">
        <v>207</v>
      </c>
      <c r="C103" s="633">
        <v>68</v>
      </c>
      <c r="D103" s="634">
        <v>78</v>
      </c>
      <c r="E103" s="635">
        <f>IF(C103&gt;=0.9*D103,D103,C103+0.1*D103)</f>
        <v>75.8</v>
      </c>
      <c r="F103" s="604"/>
      <c r="G103" s="601">
        <f>E103+F103</f>
        <v>75.8</v>
      </c>
      <c r="H103" s="636">
        <v>1.2463235294117647</v>
      </c>
      <c r="I103" s="604">
        <f>E103*H103</f>
        <v>94.471323529411762</v>
      </c>
      <c r="J103" s="637"/>
      <c r="K103" s="638">
        <f>SUM(I103:J103)</f>
        <v>94.471323529411762</v>
      </c>
      <c r="L103" s="635"/>
      <c r="M103" s="639">
        <f>IF(D103&gt;C103,C103-D103,0)</f>
        <v>-10</v>
      </c>
      <c r="N103" s="640">
        <f>IF(D103&lt;C103,C103-D103,0)</f>
        <v>0</v>
      </c>
      <c r="O103" s="458"/>
    </row>
    <row r="104" spans="1:15" x14ac:dyDescent="0.2">
      <c r="A104" s="541" t="s">
        <v>224</v>
      </c>
      <c r="B104" s="342" t="s">
        <v>208</v>
      </c>
      <c r="C104" s="633">
        <v>658.5</v>
      </c>
      <c r="D104" s="634">
        <v>627</v>
      </c>
      <c r="E104" s="635">
        <f>IF(C104&gt;=0.9*D104,D104,C104+0.1*D104)</f>
        <v>627</v>
      </c>
      <c r="F104" s="604"/>
      <c r="G104" s="601">
        <f>E104+F104</f>
        <v>627</v>
      </c>
      <c r="H104" s="636">
        <v>1.5025512528473803</v>
      </c>
      <c r="I104" s="604">
        <f>E104*H104</f>
        <v>942.09963553530747</v>
      </c>
      <c r="J104" s="637"/>
      <c r="K104" s="638">
        <f>SUM(I104:J104)</f>
        <v>942.09963553530747</v>
      </c>
      <c r="L104" s="635"/>
      <c r="M104" s="639">
        <f>IF(D104&gt;C104,C104-D104,0)</f>
        <v>0</v>
      </c>
      <c r="N104" s="640">
        <f>IF(D104&lt;C104,C104-D104,0)</f>
        <v>31.5</v>
      </c>
      <c r="O104" s="458"/>
    </row>
    <row r="105" spans="1:15" x14ac:dyDescent="0.2">
      <c r="A105" s="347" t="s">
        <v>224</v>
      </c>
      <c r="B105" s="331" t="s">
        <v>209</v>
      </c>
      <c r="C105" s="641">
        <v>82</v>
      </c>
      <c r="D105" s="642">
        <v>72</v>
      </c>
      <c r="E105" s="635">
        <f>IF(C105&gt;=0.9*D105,D105,C105+0.1*D105)</f>
        <v>72</v>
      </c>
      <c r="F105" s="656"/>
      <c r="G105" s="601">
        <f>E105+F105</f>
        <v>72</v>
      </c>
      <c r="H105" s="644">
        <v>1.5945121951219512</v>
      </c>
      <c r="I105" s="604">
        <f>E105*H105</f>
        <v>114.80487804878048</v>
      </c>
      <c r="J105" s="643"/>
      <c r="K105" s="638">
        <f>SUM(I105:J105)</f>
        <v>114.80487804878048</v>
      </c>
      <c r="L105" s="645"/>
      <c r="M105" s="639">
        <f>IF(D105&gt;C105,C105-D105,0)</f>
        <v>0</v>
      </c>
      <c r="N105" s="640">
        <f>IF(D105&lt;C105,C105-D105,0)</f>
        <v>10</v>
      </c>
      <c r="O105" s="458"/>
    </row>
    <row r="106" spans="1:15" ht="13.5" thickBot="1" x14ac:dyDescent="0.25">
      <c r="A106" s="542" t="s">
        <v>224</v>
      </c>
      <c r="B106" s="331" t="s">
        <v>210</v>
      </c>
      <c r="C106" s="633">
        <v>4117.5</v>
      </c>
      <c r="D106" s="634">
        <v>3956</v>
      </c>
      <c r="E106" s="635">
        <f>IF(C106&lt;D106,C106,D106)</f>
        <v>3956</v>
      </c>
      <c r="F106" s="656"/>
      <c r="G106" s="601">
        <f>E106+F106</f>
        <v>3956</v>
      </c>
      <c r="H106" s="636">
        <v>1.5083108682452946</v>
      </c>
      <c r="I106" s="604">
        <f>E106*H106</f>
        <v>5966.8777947783856</v>
      </c>
      <c r="J106" s="643"/>
      <c r="K106" s="638">
        <f>SUM(I106:J106)</f>
        <v>5966.8777947783856</v>
      </c>
      <c r="L106" s="645"/>
      <c r="M106" s="639">
        <f>IF(D106&gt;C106,C106-D106,0)</f>
        <v>0</v>
      </c>
      <c r="N106" s="640">
        <f>IF(D106&lt;C106,C106-D106,0)</f>
        <v>161.5</v>
      </c>
      <c r="O106" s="458"/>
    </row>
    <row r="107" spans="1:15" ht="13.5" thickBot="1" x14ac:dyDescent="0.25">
      <c r="A107" s="348" t="s">
        <v>224</v>
      </c>
      <c r="B107" s="332" t="s">
        <v>211</v>
      </c>
      <c r="C107" s="646">
        <v>6987</v>
      </c>
      <c r="D107" s="647">
        <v>6735</v>
      </c>
      <c r="E107" s="647">
        <f>SUM(E102:E106)</f>
        <v>6732.8</v>
      </c>
      <c r="F107" s="648">
        <f>SUM(F102:F106)</f>
        <v>0</v>
      </c>
      <c r="G107" s="649">
        <f>SUM(G102:G106)</f>
        <v>6732.8</v>
      </c>
      <c r="H107" s="648"/>
      <c r="I107" s="648">
        <f>SUM(I102:I106)</f>
        <v>10189.29831893701</v>
      </c>
      <c r="J107" s="648">
        <f>SUM(J102:J106)</f>
        <v>0</v>
      </c>
      <c r="K107" s="650">
        <f>SUM(K102:K106)</f>
        <v>10189.29831893701</v>
      </c>
      <c r="L107" s="651">
        <f>ROUND(K107*$L$173/($K$167+$E$279),-3)</f>
        <v>277874000</v>
      </c>
      <c r="M107" s="652">
        <f>SUM(M102:M106)</f>
        <v>-10</v>
      </c>
      <c r="N107" s="653">
        <f>SUM(N102:N106)</f>
        <v>262</v>
      </c>
      <c r="O107" s="458"/>
    </row>
    <row r="108" spans="1:15" x14ac:dyDescent="0.2">
      <c r="A108" s="654" t="s">
        <v>225</v>
      </c>
      <c r="B108" s="342" t="s">
        <v>206</v>
      </c>
      <c r="C108" s="633">
        <v>2851</v>
      </c>
      <c r="D108" s="634">
        <v>2233</v>
      </c>
      <c r="E108" s="635">
        <f>IF(C108&gt;=0.9*D108,D108,C108+0.1*D108)</f>
        <v>2233</v>
      </c>
      <c r="F108" s="604"/>
      <c r="G108" s="601">
        <f>E108+F108</f>
        <v>2233</v>
      </c>
      <c r="H108" s="636">
        <v>1.7131848474219571</v>
      </c>
      <c r="I108" s="604">
        <f>E108*H108</f>
        <v>3825.5417642932302</v>
      </c>
      <c r="J108" s="637"/>
      <c r="K108" s="638">
        <f>SUM(I108:J108)</f>
        <v>3825.5417642932302</v>
      </c>
      <c r="L108" s="635"/>
      <c r="M108" s="639">
        <f>IF(D108&gt;C108,C108-D108,0)</f>
        <v>0</v>
      </c>
      <c r="N108" s="640">
        <f>IF(D108&lt;C108,C108-D108,0)</f>
        <v>618</v>
      </c>
      <c r="O108" s="458"/>
    </row>
    <row r="109" spans="1:15" x14ac:dyDescent="0.2">
      <c r="A109" s="655" t="s">
        <v>225</v>
      </c>
      <c r="B109" s="342" t="s">
        <v>207</v>
      </c>
      <c r="C109" s="633">
        <v>0</v>
      </c>
      <c r="D109" s="634">
        <v>0</v>
      </c>
      <c r="E109" s="635">
        <f>IF(C109&gt;=0.9*D109,D109,C109+0.1*D109)</f>
        <v>0</v>
      </c>
      <c r="F109" s="604"/>
      <c r="G109" s="601">
        <f>E109+F109</f>
        <v>0</v>
      </c>
      <c r="H109" s="636">
        <v>0</v>
      </c>
      <c r="I109" s="604">
        <f>E109*H109</f>
        <v>0</v>
      </c>
      <c r="J109" s="637"/>
      <c r="K109" s="638">
        <f>SUM(I109:J109)</f>
        <v>0</v>
      </c>
      <c r="L109" s="635"/>
      <c r="M109" s="639">
        <f>IF(D109&gt;C109,C109-D109,0)</f>
        <v>0</v>
      </c>
      <c r="N109" s="640">
        <f>IF(D109&lt;C109,C109-D109,0)</f>
        <v>0</v>
      </c>
      <c r="O109" s="458"/>
    </row>
    <row r="110" spans="1:15" x14ac:dyDescent="0.2">
      <c r="A110" s="655" t="s">
        <v>225</v>
      </c>
      <c r="B110" s="342" t="s">
        <v>208</v>
      </c>
      <c r="C110" s="633">
        <v>881.5</v>
      </c>
      <c r="D110" s="634">
        <v>663</v>
      </c>
      <c r="E110" s="635">
        <f>IF(C110&gt;=0.9*D110,D110,C110+0.1*D110)</f>
        <v>663</v>
      </c>
      <c r="F110" s="604"/>
      <c r="G110" s="601">
        <f>E110+F110</f>
        <v>663</v>
      </c>
      <c r="H110" s="636">
        <v>1.6994327850255246</v>
      </c>
      <c r="I110" s="604">
        <f>E110*H110</f>
        <v>1126.7239364719228</v>
      </c>
      <c r="J110" s="637"/>
      <c r="K110" s="638">
        <f>SUM(I110:J110)</f>
        <v>1126.7239364719228</v>
      </c>
      <c r="L110" s="635"/>
      <c r="M110" s="639">
        <f>IF(D110&gt;C110,C110-D110,0)</f>
        <v>0</v>
      </c>
      <c r="N110" s="640">
        <f>IF(D110&lt;C110,C110-D110,0)</f>
        <v>218.5</v>
      </c>
      <c r="O110" s="458"/>
    </row>
    <row r="111" spans="1:15" x14ac:dyDescent="0.2">
      <c r="A111" s="347" t="s">
        <v>225</v>
      </c>
      <c r="B111" s="331" t="s">
        <v>209</v>
      </c>
      <c r="C111" s="641">
        <v>111</v>
      </c>
      <c r="D111" s="642">
        <v>95</v>
      </c>
      <c r="E111" s="635">
        <f>IF(C111&gt;=0.9*D111,D111,C111+0.1*D111)</f>
        <v>95</v>
      </c>
      <c r="F111" s="656"/>
      <c r="G111" s="601">
        <f>E111+F111</f>
        <v>95</v>
      </c>
      <c r="H111" s="644">
        <v>2.0076576576576577</v>
      </c>
      <c r="I111" s="604">
        <f>E111*H111</f>
        <v>190.72747747747749</v>
      </c>
      <c r="J111" s="643"/>
      <c r="K111" s="638">
        <f>SUM(I111:J111)</f>
        <v>190.72747747747749</v>
      </c>
      <c r="L111" s="645"/>
      <c r="M111" s="639">
        <f>IF(D111&gt;C111,C111-D111,0)</f>
        <v>0</v>
      </c>
      <c r="N111" s="640">
        <f>IF(D111&lt;C111,C111-D111,0)</f>
        <v>16</v>
      </c>
      <c r="O111" s="458"/>
    </row>
    <row r="112" spans="1:15" ht="13.5" thickBot="1" x14ac:dyDescent="0.25">
      <c r="A112" s="657" t="s">
        <v>225</v>
      </c>
      <c r="B112" s="331" t="s">
        <v>210</v>
      </c>
      <c r="C112" s="633">
        <v>5288.5</v>
      </c>
      <c r="D112" s="634">
        <v>4109</v>
      </c>
      <c r="E112" s="635">
        <f>IF(C112&lt;D112,C112,D112)</f>
        <v>4109</v>
      </c>
      <c r="F112" s="656"/>
      <c r="G112" s="601">
        <f>E112+F112</f>
        <v>4109</v>
      </c>
      <c r="H112" s="636">
        <v>1.7299480003781791</v>
      </c>
      <c r="I112" s="604">
        <f>E112*H112</f>
        <v>7108.3563335539375</v>
      </c>
      <c r="J112" s="643"/>
      <c r="K112" s="638">
        <f>SUM(I112:J112)</f>
        <v>7108.3563335539375</v>
      </c>
      <c r="L112" s="645"/>
      <c r="M112" s="639">
        <f>IF(D112&gt;C112,C112-D112,0)</f>
        <v>0</v>
      </c>
      <c r="N112" s="640">
        <f>IF(D112&lt;C112,C112-D112,0)</f>
        <v>1179.5</v>
      </c>
      <c r="O112" s="458"/>
    </row>
    <row r="113" spans="1:15" ht="13.5" thickBot="1" x14ac:dyDescent="0.25">
      <c r="A113" s="348" t="s">
        <v>225</v>
      </c>
      <c r="B113" s="332" t="s">
        <v>211</v>
      </c>
      <c r="C113" s="646">
        <v>9132</v>
      </c>
      <c r="D113" s="647">
        <v>7100</v>
      </c>
      <c r="E113" s="647">
        <f>SUM(E108:E112)</f>
        <v>7100</v>
      </c>
      <c r="F113" s="648">
        <f>SUM(F108:F112)</f>
        <v>0</v>
      </c>
      <c r="G113" s="649">
        <f>SUM(G108:G112)</f>
        <v>7100</v>
      </c>
      <c r="H113" s="648"/>
      <c r="I113" s="648">
        <f>SUM(I108:I112)</f>
        <v>12251.349511796569</v>
      </c>
      <c r="J113" s="648">
        <f>SUM(J108:J112)</f>
        <v>0</v>
      </c>
      <c r="K113" s="650">
        <f>SUM(K108:K112)</f>
        <v>12251.349511796569</v>
      </c>
      <c r="L113" s="651">
        <f>ROUND(K113*$L$173/($K$167+$E$279),-3)</f>
        <v>334108000</v>
      </c>
      <c r="M113" s="652">
        <f>SUM(M108:M112)</f>
        <v>0</v>
      </c>
      <c r="N113" s="653">
        <f>SUM(N108:N112)</f>
        <v>2032</v>
      </c>
      <c r="O113" s="458"/>
    </row>
    <row r="114" spans="1:15" x14ac:dyDescent="0.2">
      <c r="A114" s="654" t="s">
        <v>226</v>
      </c>
      <c r="B114" s="342" t="s">
        <v>206</v>
      </c>
      <c r="C114" s="633">
        <v>5329</v>
      </c>
      <c r="D114" s="634">
        <v>4757</v>
      </c>
      <c r="E114" s="635">
        <f>IF(C114&gt;=0.9*D114,D114,C114+0.1*D114)</f>
        <v>4757</v>
      </c>
      <c r="F114" s="604"/>
      <c r="G114" s="601">
        <f>E114+F114</f>
        <v>4757</v>
      </c>
      <c r="H114" s="636">
        <v>1.706547194595609</v>
      </c>
      <c r="I114" s="604">
        <f>E114*H114</f>
        <v>8118.045004691312</v>
      </c>
      <c r="J114" s="637"/>
      <c r="K114" s="638">
        <f>SUM(I114:J114)</f>
        <v>8118.045004691312</v>
      </c>
      <c r="L114" s="635"/>
      <c r="M114" s="639">
        <f>IF(D114&gt;C114,C114-D114,0)</f>
        <v>0</v>
      </c>
      <c r="N114" s="640">
        <f>IF(D114&lt;C114,C114-D114,0)</f>
        <v>572</v>
      </c>
      <c r="O114" s="458"/>
    </row>
    <row r="115" spans="1:15" x14ac:dyDescent="0.2">
      <c r="A115" s="655" t="s">
        <v>226</v>
      </c>
      <c r="B115" s="342" t="s">
        <v>207</v>
      </c>
      <c r="C115" s="633">
        <v>0</v>
      </c>
      <c r="D115" s="634">
        <v>0</v>
      </c>
      <c r="E115" s="635">
        <f>IF(C115&gt;=0.9*D115,D115,C115+0.1*D115)</f>
        <v>0</v>
      </c>
      <c r="F115" s="604"/>
      <c r="G115" s="601">
        <f>E115+F115</f>
        <v>0</v>
      </c>
      <c r="H115" s="636">
        <v>0</v>
      </c>
      <c r="I115" s="604">
        <f>E115*H115</f>
        <v>0</v>
      </c>
      <c r="J115" s="637"/>
      <c r="K115" s="638">
        <f>SUM(I115:J115)</f>
        <v>0</v>
      </c>
      <c r="L115" s="635"/>
      <c r="M115" s="639">
        <f>IF(D115&gt;C115,C115-D115,0)</f>
        <v>0</v>
      </c>
      <c r="N115" s="640">
        <f>IF(D115&lt;C115,C115-D115,0)</f>
        <v>0</v>
      </c>
      <c r="O115" s="458"/>
    </row>
    <row r="116" spans="1:15" x14ac:dyDescent="0.2">
      <c r="A116" s="655" t="s">
        <v>226</v>
      </c>
      <c r="B116" s="342" t="s">
        <v>208</v>
      </c>
      <c r="C116" s="633">
        <v>3076.5</v>
      </c>
      <c r="D116" s="634">
        <v>2701</v>
      </c>
      <c r="E116" s="635">
        <f>IF(C116&gt;=0.9*D116,D116,C116+0.1*D116)</f>
        <v>2701</v>
      </c>
      <c r="F116" s="604"/>
      <c r="G116" s="601">
        <f>E116+F116</f>
        <v>2701</v>
      </c>
      <c r="H116" s="636">
        <v>1.663731513083049</v>
      </c>
      <c r="I116" s="604">
        <f>E116*H116</f>
        <v>4493.7388168373154</v>
      </c>
      <c r="J116" s="637"/>
      <c r="K116" s="638">
        <f>SUM(I116:J116)</f>
        <v>4493.7388168373154</v>
      </c>
      <c r="L116" s="635"/>
      <c r="M116" s="639">
        <f>IF(D116&gt;C116,C116-D116,0)</f>
        <v>0</v>
      </c>
      <c r="N116" s="640">
        <f>IF(D116&lt;C116,C116-D116,0)</f>
        <v>375.5</v>
      </c>
      <c r="O116" s="458"/>
    </row>
    <row r="117" spans="1:15" x14ac:dyDescent="0.2">
      <c r="A117" s="347" t="s">
        <v>226</v>
      </c>
      <c r="B117" s="331" t="s">
        <v>209</v>
      </c>
      <c r="C117" s="641">
        <v>368.5</v>
      </c>
      <c r="D117" s="642">
        <v>398</v>
      </c>
      <c r="E117" s="635">
        <f>IF(C117&gt;=0.9*D117,D117,C117+0.1*D117)</f>
        <v>398</v>
      </c>
      <c r="F117" s="656"/>
      <c r="G117" s="601">
        <f>E117+F117</f>
        <v>398</v>
      </c>
      <c r="H117" s="644">
        <v>1.812157394843962</v>
      </c>
      <c r="I117" s="604">
        <f>E117*H117</f>
        <v>721.23864314789682</v>
      </c>
      <c r="J117" s="643"/>
      <c r="K117" s="638">
        <f>SUM(I117:J117)</f>
        <v>721.23864314789682</v>
      </c>
      <c r="L117" s="645"/>
      <c r="M117" s="639">
        <f>IF(D117&gt;C117,C117-D117,0)</f>
        <v>-29.5</v>
      </c>
      <c r="N117" s="640">
        <f>IF(D117&lt;C117,C117-D117,0)</f>
        <v>0</v>
      </c>
      <c r="O117" s="458"/>
    </row>
    <row r="118" spans="1:15" ht="13.5" thickBot="1" x14ac:dyDescent="0.25">
      <c r="A118" s="657" t="s">
        <v>226</v>
      </c>
      <c r="B118" s="331" t="s">
        <v>210</v>
      </c>
      <c r="C118" s="633">
        <v>11993.5</v>
      </c>
      <c r="D118" s="634">
        <v>10809</v>
      </c>
      <c r="E118" s="635">
        <f>IF(C118&lt;D118,C118,D118)</f>
        <v>10809</v>
      </c>
      <c r="F118" s="656"/>
      <c r="G118" s="601">
        <f>E118+F118</f>
        <v>10809</v>
      </c>
      <c r="H118" s="636">
        <v>1.6832876141243172</v>
      </c>
      <c r="I118" s="604">
        <f>E118*H118</f>
        <v>18194.655821069744</v>
      </c>
      <c r="J118" s="643"/>
      <c r="K118" s="638">
        <f>SUM(I118:J118)</f>
        <v>18194.655821069744</v>
      </c>
      <c r="L118" s="645"/>
      <c r="M118" s="639">
        <f>IF(D118&gt;C118,C118-D118,0)</f>
        <v>0</v>
      </c>
      <c r="N118" s="640">
        <f>IF(D118&lt;C118,C118-D118,0)</f>
        <v>1184.5</v>
      </c>
      <c r="O118" s="458"/>
    </row>
    <row r="119" spans="1:15" ht="13.5" thickBot="1" x14ac:dyDescent="0.25">
      <c r="A119" s="348" t="s">
        <v>226</v>
      </c>
      <c r="B119" s="332" t="s">
        <v>211</v>
      </c>
      <c r="C119" s="646">
        <v>20767.5</v>
      </c>
      <c r="D119" s="647">
        <v>18665</v>
      </c>
      <c r="E119" s="647">
        <f>SUM(E114:E118)</f>
        <v>18665</v>
      </c>
      <c r="F119" s="648">
        <f>SUM(F114:F118)</f>
        <v>0</v>
      </c>
      <c r="G119" s="649">
        <f>SUM(G114:G118)</f>
        <v>18665</v>
      </c>
      <c r="H119" s="648"/>
      <c r="I119" s="648">
        <f>SUM(I114:I118)</f>
        <v>31527.678285746268</v>
      </c>
      <c r="J119" s="648">
        <f>SUM(J114:J118)</f>
        <v>0</v>
      </c>
      <c r="K119" s="650">
        <f>SUM(K114:K118)</f>
        <v>31527.678285746268</v>
      </c>
      <c r="L119" s="651">
        <f>ROUND(K119*$L$173/($K$167+$E$279),-3)</f>
        <v>859795000</v>
      </c>
      <c r="M119" s="652">
        <f>SUM(M114:M118)</f>
        <v>-29.5</v>
      </c>
      <c r="N119" s="653">
        <f>SUM(N114:N118)</f>
        <v>2132</v>
      </c>
      <c r="O119" s="458"/>
    </row>
    <row r="120" spans="1:15" x14ac:dyDescent="0.2">
      <c r="A120" s="540" t="s">
        <v>227</v>
      </c>
      <c r="B120" s="342" t="s">
        <v>206</v>
      </c>
      <c r="C120" s="633">
        <v>4446</v>
      </c>
      <c r="D120" s="634">
        <v>4951</v>
      </c>
      <c r="E120" s="635">
        <f>IF(C120&gt;=0.9*D120,D120,C120+0.1*D120)</f>
        <v>4941.1000000000004</v>
      </c>
      <c r="F120" s="604"/>
      <c r="G120" s="601">
        <f>E120+F120</f>
        <v>4941.1000000000004</v>
      </c>
      <c r="H120" s="636">
        <v>1.5248942869995503</v>
      </c>
      <c r="I120" s="604">
        <f>E120*H120</f>
        <v>7534.6551614934788</v>
      </c>
      <c r="J120" s="637"/>
      <c r="K120" s="638">
        <f>SUM(I120:J120)</f>
        <v>7534.6551614934788</v>
      </c>
      <c r="L120" s="635"/>
      <c r="M120" s="639">
        <f>IF(D120&gt;C120,C120-D120,0)</f>
        <v>-505</v>
      </c>
      <c r="N120" s="640">
        <f>IF(D120&lt;C120,C120-D120,0)</f>
        <v>0</v>
      </c>
      <c r="O120" s="458"/>
    </row>
    <row r="121" spans="1:15" x14ac:dyDescent="0.2">
      <c r="A121" s="541" t="s">
        <v>227</v>
      </c>
      <c r="B121" s="342" t="s">
        <v>207</v>
      </c>
      <c r="C121" s="633">
        <v>0</v>
      </c>
      <c r="D121" s="634">
        <v>0</v>
      </c>
      <c r="E121" s="635">
        <f>IF(C121&gt;=0.9*D121,D121,C121+0.1*D121)</f>
        <v>0</v>
      </c>
      <c r="F121" s="604"/>
      <c r="G121" s="601">
        <f>E121+F121</f>
        <v>0</v>
      </c>
      <c r="H121" s="636">
        <v>0</v>
      </c>
      <c r="I121" s="604">
        <f>E121*H121</f>
        <v>0</v>
      </c>
      <c r="J121" s="637"/>
      <c r="K121" s="638">
        <f>SUM(I121:J121)</f>
        <v>0</v>
      </c>
      <c r="L121" s="635"/>
      <c r="M121" s="639">
        <f>IF(D121&gt;C121,C121-D121,0)</f>
        <v>0</v>
      </c>
      <c r="N121" s="640">
        <f>IF(D121&lt;C121,C121-D121,0)</f>
        <v>0</v>
      </c>
      <c r="O121" s="458"/>
    </row>
    <row r="122" spans="1:15" x14ac:dyDescent="0.2">
      <c r="A122" s="541" t="s">
        <v>227</v>
      </c>
      <c r="B122" s="342" t="s">
        <v>208</v>
      </c>
      <c r="C122" s="633">
        <v>2377.5</v>
      </c>
      <c r="D122" s="634">
        <v>1983</v>
      </c>
      <c r="E122" s="635">
        <f>IF(C122&gt;=0.9*D122,D122,C122+0.1*D122)</f>
        <v>1983</v>
      </c>
      <c r="F122" s="604"/>
      <c r="G122" s="601">
        <f>E122+F122</f>
        <v>1983</v>
      </c>
      <c r="H122" s="636">
        <v>1.4839242902208203</v>
      </c>
      <c r="I122" s="604">
        <f>E122*H122</f>
        <v>2942.6218675078867</v>
      </c>
      <c r="J122" s="637"/>
      <c r="K122" s="638">
        <f>SUM(I122:J122)</f>
        <v>2942.6218675078867</v>
      </c>
      <c r="L122" s="635"/>
      <c r="M122" s="639">
        <f>IF(D122&gt;C122,C122-D122,0)</f>
        <v>0</v>
      </c>
      <c r="N122" s="640">
        <f>IF(D122&lt;C122,C122-D122,0)</f>
        <v>394.5</v>
      </c>
      <c r="O122" s="458"/>
    </row>
    <row r="123" spans="1:15" x14ac:dyDescent="0.2">
      <c r="A123" s="347" t="s">
        <v>227</v>
      </c>
      <c r="B123" s="331" t="s">
        <v>209</v>
      </c>
      <c r="C123" s="641">
        <v>293</v>
      </c>
      <c r="D123" s="642">
        <v>276</v>
      </c>
      <c r="E123" s="635">
        <f>IF(C123&gt;=0.9*D123,D123,C123+0.1*D123)</f>
        <v>276</v>
      </c>
      <c r="F123" s="656"/>
      <c r="G123" s="601">
        <f>E123+F123</f>
        <v>276</v>
      </c>
      <c r="H123" s="644">
        <v>1.7029010238907849</v>
      </c>
      <c r="I123" s="604">
        <f>E123*H123</f>
        <v>470.00068259385665</v>
      </c>
      <c r="J123" s="643"/>
      <c r="K123" s="638">
        <f>SUM(I123:J123)</f>
        <v>470.00068259385665</v>
      </c>
      <c r="L123" s="645"/>
      <c r="M123" s="639">
        <f>IF(D123&gt;C123,C123-D123,0)</f>
        <v>0</v>
      </c>
      <c r="N123" s="640">
        <f>IF(D123&lt;C123,C123-D123,0)</f>
        <v>17</v>
      </c>
      <c r="O123" s="458"/>
    </row>
    <row r="124" spans="1:15" ht="13.5" thickBot="1" x14ac:dyDescent="0.25">
      <c r="A124" s="542" t="s">
        <v>227</v>
      </c>
      <c r="B124" s="331" t="s">
        <v>210</v>
      </c>
      <c r="C124" s="633">
        <v>9221</v>
      </c>
      <c r="D124" s="634">
        <v>9011</v>
      </c>
      <c r="E124" s="635">
        <f>IF(C124&lt;D124,C124,D124)</f>
        <v>9011</v>
      </c>
      <c r="F124" s="656"/>
      <c r="G124" s="601">
        <f>E124+F124</f>
        <v>9011</v>
      </c>
      <c r="H124" s="636">
        <v>1.5272042077865742</v>
      </c>
      <c r="I124" s="604">
        <f>E124*H124</f>
        <v>13761.63711636482</v>
      </c>
      <c r="J124" s="643"/>
      <c r="K124" s="638">
        <f>SUM(I124:J124)</f>
        <v>13761.63711636482</v>
      </c>
      <c r="L124" s="645"/>
      <c r="M124" s="639">
        <f>IF(D124&gt;C124,C124-D124,0)</f>
        <v>0</v>
      </c>
      <c r="N124" s="640">
        <f>IF(D124&lt;C124,C124-D124,0)</f>
        <v>210</v>
      </c>
      <c r="O124" s="458"/>
    </row>
    <row r="125" spans="1:15" ht="13.5" thickBot="1" x14ac:dyDescent="0.25">
      <c r="A125" s="348" t="s">
        <v>227</v>
      </c>
      <c r="B125" s="332" t="s">
        <v>211</v>
      </c>
      <c r="C125" s="646">
        <v>16337.5</v>
      </c>
      <c r="D125" s="647">
        <v>16221</v>
      </c>
      <c r="E125" s="647">
        <f>SUM(E120:E124)</f>
        <v>16211.1</v>
      </c>
      <c r="F125" s="648">
        <f>SUM(F120:F124)</f>
        <v>0</v>
      </c>
      <c r="G125" s="649">
        <f>SUM(G120:G124)</f>
        <v>16211.1</v>
      </c>
      <c r="H125" s="648"/>
      <c r="I125" s="648">
        <f>SUM(I120:I124)</f>
        <v>24708.914827960041</v>
      </c>
      <c r="J125" s="648">
        <f>SUM(J120:J124)</f>
        <v>0</v>
      </c>
      <c r="K125" s="650">
        <f>SUM(K120:K124)</f>
        <v>24708.914827960041</v>
      </c>
      <c r="L125" s="651">
        <f>ROUND(K125*$L$173/($K$167+$E$279),-3)</f>
        <v>673840000</v>
      </c>
      <c r="M125" s="652">
        <f>SUM(M120:M124)</f>
        <v>-505</v>
      </c>
      <c r="N125" s="653">
        <f>SUM(N120:N124)</f>
        <v>621.5</v>
      </c>
      <c r="O125" s="458"/>
    </row>
    <row r="126" spans="1:15" x14ac:dyDescent="0.2">
      <c r="A126" s="654" t="s">
        <v>228</v>
      </c>
      <c r="B126" s="342" t="s">
        <v>206</v>
      </c>
      <c r="C126" s="633">
        <v>2902.5</v>
      </c>
      <c r="D126" s="634">
        <v>2166</v>
      </c>
      <c r="E126" s="635">
        <f>IF(C126&gt;=0.9*D126,D126,C126+0.1*D126)</f>
        <v>2166</v>
      </c>
      <c r="F126" s="604"/>
      <c r="G126" s="601">
        <f>E126+F126</f>
        <v>2166</v>
      </c>
      <c r="H126" s="636">
        <v>1.8525753660637383</v>
      </c>
      <c r="I126" s="604">
        <f>E126*H126</f>
        <v>4012.6782428940573</v>
      </c>
      <c r="J126" s="637"/>
      <c r="K126" s="638">
        <f>SUM(I126:J126)</f>
        <v>4012.6782428940573</v>
      </c>
      <c r="L126" s="635"/>
      <c r="M126" s="639">
        <f>IF(D126&gt;C126,C126-D126,0)</f>
        <v>0</v>
      </c>
      <c r="N126" s="640">
        <f>IF(D126&lt;C126,C126-D126,0)</f>
        <v>736.5</v>
      </c>
      <c r="O126" s="458"/>
    </row>
    <row r="127" spans="1:15" x14ac:dyDescent="0.2">
      <c r="A127" s="541" t="s">
        <v>228</v>
      </c>
      <c r="B127" s="342" t="s">
        <v>207</v>
      </c>
      <c r="C127" s="633">
        <v>0</v>
      </c>
      <c r="D127" s="634">
        <v>0</v>
      </c>
      <c r="E127" s="635">
        <f>IF(C127&gt;=0.9*D127,D127,C127+0.1*D127)</f>
        <v>0</v>
      </c>
      <c r="F127" s="604"/>
      <c r="G127" s="601">
        <f>E127+F127</f>
        <v>0</v>
      </c>
      <c r="H127" s="636">
        <v>0</v>
      </c>
      <c r="I127" s="604">
        <f>E127*H127</f>
        <v>0</v>
      </c>
      <c r="J127" s="637"/>
      <c r="K127" s="638">
        <f>SUM(I127:J127)</f>
        <v>0</v>
      </c>
      <c r="L127" s="635"/>
      <c r="M127" s="639">
        <f>IF(D127&gt;C127,C127-D127,0)</f>
        <v>0</v>
      </c>
      <c r="N127" s="640">
        <f>IF(D127&lt;C127,C127-D127,0)</f>
        <v>0</v>
      </c>
      <c r="O127" s="458"/>
    </row>
    <row r="128" spans="1:15" x14ac:dyDescent="0.2">
      <c r="A128" s="541" t="s">
        <v>228</v>
      </c>
      <c r="B128" s="342" t="s">
        <v>208</v>
      </c>
      <c r="C128" s="633">
        <v>1350</v>
      </c>
      <c r="D128" s="634">
        <v>1171</v>
      </c>
      <c r="E128" s="635">
        <f>IF(C128&gt;=0.9*D128,D128,C128+0.1*D128)</f>
        <v>1171</v>
      </c>
      <c r="F128" s="604"/>
      <c r="G128" s="601">
        <f>E128+F128</f>
        <v>1171</v>
      </c>
      <c r="H128" s="636">
        <v>1.653437037037037</v>
      </c>
      <c r="I128" s="604">
        <f>E128*H128</f>
        <v>1936.1747703703704</v>
      </c>
      <c r="J128" s="637"/>
      <c r="K128" s="638">
        <f>SUM(I128:J128)</f>
        <v>1936.1747703703704</v>
      </c>
      <c r="L128" s="635"/>
      <c r="M128" s="639">
        <f>IF(D128&gt;C128,C128-D128,0)</f>
        <v>0</v>
      </c>
      <c r="N128" s="640">
        <f>IF(D128&lt;C128,C128-D128,0)</f>
        <v>179</v>
      </c>
      <c r="O128" s="458"/>
    </row>
    <row r="129" spans="1:15" x14ac:dyDescent="0.2">
      <c r="A129" s="347" t="s">
        <v>228</v>
      </c>
      <c r="B129" s="331" t="s">
        <v>209</v>
      </c>
      <c r="C129" s="641">
        <v>95</v>
      </c>
      <c r="D129" s="642">
        <v>96</v>
      </c>
      <c r="E129" s="635">
        <f>IF(C129&gt;=0.9*D129,D129,C129+0.1*D129)</f>
        <v>96</v>
      </c>
      <c r="F129" s="656"/>
      <c r="G129" s="601">
        <f>E129+F129</f>
        <v>96</v>
      </c>
      <c r="H129" s="644">
        <v>2.0589473684210526</v>
      </c>
      <c r="I129" s="604">
        <f>E129*H129</f>
        <v>197.65894736842105</v>
      </c>
      <c r="J129" s="643"/>
      <c r="K129" s="638">
        <f>SUM(I129:J129)</f>
        <v>197.65894736842105</v>
      </c>
      <c r="L129" s="645"/>
      <c r="M129" s="639">
        <f>IF(D129&gt;C129,C129-D129,0)</f>
        <v>-1</v>
      </c>
      <c r="N129" s="640">
        <f>IF(D129&lt;C129,C129-D129,0)</f>
        <v>0</v>
      </c>
      <c r="O129" s="458"/>
    </row>
    <row r="130" spans="1:15" ht="13.5" thickBot="1" x14ac:dyDescent="0.25">
      <c r="A130" s="542" t="s">
        <v>228</v>
      </c>
      <c r="B130" s="331" t="s">
        <v>210</v>
      </c>
      <c r="C130" s="633">
        <v>5844</v>
      </c>
      <c r="D130" s="634">
        <v>5395</v>
      </c>
      <c r="E130" s="635">
        <f>IF(C130&lt;D130,C130,D130)</f>
        <v>5395</v>
      </c>
      <c r="F130" s="656"/>
      <c r="G130" s="601">
        <f>E130+F130</f>
        <v>5395</v>
      </c>
      <c r="H130" s="636">
        <v>1.7154277891854892</v>
      </c>
      <c r="I130" s="604">
        <f>E130*H130</f>
        <v>9254.732922655714</v>
      </c>
      <c r="J130" s="643"/>
      <c r="K130" s="638">
        <f>SUM(I130:J130)</f>
        <v>9254.732922655714</v>
      </c>
      <c r="L130" s="645"/>
      <c r="M130" s="639">
        <f>IF(D130&gt;C130,C130-D130,0)</f>
        <v>0</v>
      </c>
      <c r="N130" s="640">
        <f>IF(D130&lt;C130,C130-D130,0)</f>
        <v>449</v>
      </c>
      <c r="O130" s="458"/>
    </row>
    <row r="131" spans="1:15" ht="13.5" thickBot="1" x14ac:dyDescent="0.25">
      <c r="A131" s="348" t="s">
        <v>228</v>
      </c>
      <c r="B131" s="332" t="s">
        <v>211</v>
      </c>
      <c r="C131" s="646">
        <v>10191.5</v>
      </c>
      <c r="D131" s="647">
        <v>8828</v>
      </c>
      <c r="E131" s="647">
        <f>SUM(E126:E130)</f>
        <v>8828</v>
      </c>
      <c r="F131" s="648">
        <f>SUM(F126:F130)</f>
        <v>0</v>
      </c>
      <c r="G131" s="649">
        <f>SUM(G126:G130)</f>
        <v>8828</v>
      </c>
      <c r="H131" s="648"/>
      <c r="I131" s="648">
        <f>SUM(I126:I130)</f>
        <v>15401.244883288564</v>
      </c>
      <c r="J131" s="648">
        <f>SUM(J126:J130)</f>
        <v>0</v>
      </c>
      <c r="K131" s="650">
        <f>SUM(K126:K130)</f>
        <v>15401.244883288564</v>
      </c>
      <c r="L131" s="651">
        <f>ROUND(K131*$L$173/($K$167+$E$279),-3)</f>
        <v>420009000</v>
      </c>
      <c r="M131" s="652">
        <f>SUM(M126:M130)</f>
        <v>-1</v>
      </c>
      <c r="N131" s="653">
        <f>SUM(N126:N130)</f>
        <v>1364.5</v>
      </c>
      <c r="O131" s="458"/>
    </row>
    <row r="132" spans="1:15" x14ac:dyDescent="0.2">
      <c r="A132" s="540" t="s">
        <v>229</v>
      </c>
      <c r="B132" s="342" t="s">
        <v>206</v>
      </c>
      <c r="C132" s="633">
        <v>3215.5</v>
      </c>
      <c r="D132" s="634">
        <v>3460</v>
      </c>
      <c r="E132" s="635">
        <f>IF(C132&gt;=0.9*D132,D132,C132+0.1*D132)</f>
        <v>3460</v>
      </c>
      <c r="F132" s="604"/>
      <c r="G132" s="601">
        <f>E132+F132</f>
        <v>3460</v>
      </c>
      <c r="H132" s="636">
        <v>1.0963240553568652</v>
      </c>
      <c r="I132" s="604">
        <f>E132*H132</f>
        <v>3793.2812315347533</v>
      </c>
      <c r="J132" s="637"/>
      <c r="K132" s="638">
        <f>SUM(I132:J132)</f>
        <v>3793.2812315347533</v>
      </c>
      <c r="L132" s="635"/>
      <c r="M132" s="639">
        <f>IF(D132&gt;C132,C132-D132,0)</f>
        <v>-244.5</v>
      </c>
      <c r="N132" s="640">
        <f>IF(D132&lt;C132,C132-D132,0)</f>
        <v>0</v>
      </c>
      <c r="O132" s="458"/>
    </row>
    <row r="133" spans="1:15" x14ac:dyDescent="0.2">
      <c r="A133" s="541" t="s">
        <v>229</v>
      </c>
      <c r="B133" s="342" t="s">
        <v>207</v>
      </c>
      <c r="C133" s="633">
        <v>0</v>
      </c>
      <c r="D133" s="634">
        <v>0</v>
      </c>
      <c r="E133" s="635">
        <f>IF(C133&gt;=0.9*D133,D133,C133+0.1*D133)</f>
        <v>0</v>
      </c>
      <c r="F133" s="604"/>
      <c r="G133" s="601">
        <f>E133+F133</f>
        <v>0</v>
      </c>
      <c r="H133" s="636">
        <v>0</v>
      </c>
      <c r="I133" s="604">
        <f>E133*H133</f>
        <v>0</v>
      </c>
      <c r="J133" s="637"/>
      <c r="K133" s="638">
        <f>SUM(I133:J133)</f>
        <v>0</v>
      </c>
      <c r="L133" s="635"/>
      <c r="M133" s="639">
        <f>IF(D133&gt;C133,C133-D133,0)</f>
        <v>0</v>
      </c>
      <c r="N133" s="640">
        <f>IF(D133&lt;C133,C133-D133,0)</f>
        <v>0</v>
      </c>
      <c r="O133" s="458"/>
    </row>
    <row r="134" spans="1:15" x14ac:dyDescent="0.2">
      <c r="A134" s="541" t="s">
        <v>229</v>
      </c>
      <c r="B134" s="342" t="s">
        <v>208</v>
      </c>
      <c r="C134" s="633">
        <v>2387.5</v>
      </c>
      <c r="D134" s="634">
        <v>2303</v>
      </c>
      <c r="E134" s="635">
        <f>IF(C134&gt;=0.9*D134,D134,C134+0.1*D134)</f>
        <v>2303</v>
      </c>
      <c r="F134" s="604"/>
      <c r="G134" s="601">
        <f>E134+F134</f>
        <v>2303</v>
      </c>
      <c r="H134" s="636">
        <v>1.0735078534031413</v>
      </c>
      <c r="I134" s="604">
        <f>E134*H134</f>
        <v>2472.2885863874344</v>
      </c>
      <c r="J134" s="637"/>
      <c r="K134" s="638">
        <f>SUM(I134:J134)</f>
        <v>2472.2885863874344</v>
      </c>
      <c r="L134" s="635"/>
      <c r="M134" s="639">
        <f>IF(D134&gt;C134,C134-D134,0)</f>
        <v>0</v>
      </c>
      <c r="N134" s="640">
        <f>IF(D134&lt;C134,C134-D134,0)</f>
        <v>84.5</v>
      </c>
      <c r="O134" s="458"/>
    </row>
    <row r="135" spans="1:15" x14ac:dyDescent="0.2">
      <c r="A135" s="347" t="s">
        <v>229</v>
      </c>
      <c r="B135" s="331" t="s">
        <v>209</v>
      </c>
      <c r="C135" s="641">
        <v>121</v>
      </c>
      <c r="D135" s="642">
        <v>137</v>
      </c>
      <c r="E135" s="635">
        <f>IF(C135&gt;=0.9*D135,D135,C135+0.1*D135)</f>
        <v>134.69999999999999</v>
      </c>
      <c r="F135" s="656"/>
      <c r="G135" s="601">
        <f>E135+F135</f>
        <v>134.69999999999999</v>
      </c>
      <c r="H135" s="644">
        <v>1.0483471074380164</v>
      </c>
      <c r="I135" s="604">
        <f>E135*H135</f>
        <v>141.2123553719008</v>
      </c>
      <c r="J135" s="643"/>
      <c r="K135" s="638">
        <f>SUM(I135:J135)</f>
        <v>141.2123553719008</v>
      </c>
      <c r="L135" s="645"/>
      <c r="M135" s="639">
        <f>IF(D135&gt;C135,C135-D135,0)</f>
        <v>-16</v>
      </c>
      <c r="N135" s="640">
        <f>IF(D135&lt;C135,C135-D135,0)</f>
        <v>0</v>
      </c>
      <c r="O135" s="458"/>
    </row>
    <row r="136" spans="1:15" ht="13.5" thickBot="1" x14ac:dyDescent="0.25">
      <c r="A136" s="542" t="s">
        <v>229</v>
      </c>
      <c r="B136" s="331" t="s">
        <v>210</v>
      </c>
      <c r="C136" s="633">
        <v>9476</v>
      </c>
      <c r="D136" s="634">
        <v>9184</v>
      </c>
      <c r="E136" s="635">
        <f>IF(C136&lt;D136,C136,D136)</f>
        <v>9184</v>
      </c>
      <c r="F136" s="656"/>
      <c r="G136" s="601">
        <f>E136+F136</f>
        <v>9184</v>
      </c>
      <c r="H136" s="636">
        <v>1.0809423807513718</v>
      </c>
      <c r="I136" s="604">
        <f>E136*H136</f>
        <v>9927.3748248205993</v>
      </c>
      <c r="J136" s="643"/>
      <c r="K136" s="638">
        <f>SUM(I136:J136)</f>
        <v>9927.3748248205993</v>
      </c>
      <c r="L136" s="645"/>
      <c r="M136" s="639">
        <f>IF(D136&gt;C136,C136-D136,0)</f>
        <v>0</v>
      </c>
      <c r="N136" s="640">
        <f>IF(D136&lt;C136,C136-D136,0)</f>
        <v>292</v>
      </c>
      <c r="O136" s="458"/>
    </row>
    <row r="137" spans="1:15" ht="13.5" thickBot="1" x14ac:dyDescent="0.25">
      <c r="A137" s="348" t="s">
        <v>229</v>
      </c>
      <c r="B137" s="332" t="s">
        <v>211</v>
      </c>
      <c r="C137" s="646">
        <v>15200</v>
      </c>
      <c r="D137" s="647">
        <v>15084</v>
      </c>
      <c r="E137" s="647">
        <f>SUM(E132:E136)</f>
        <v>15081.7</v>
      </c>
      <c r="F137" s="648">
        <f>SUM(F132:F136)</f>
        <v>0</v>
      </c>
      <c r="G137" s="649">
        <f>SUM(G132:G136)</f>
        <v>15081.7</v>
      </c>
      <c r="H137" s="648"/>
      <c r="I137" s="648">
        <f>SUM(I132:I136)</f>
        <v>16334.156998114688</v>
      </c>
      <c r="J137" s="648">
        <f>SUM(J132:J136)</f>
        <v>0</v>
      </c>
      <c r="K137" s="650">
        <f>SUM(K132:K136)</f>
        <v>16334.156998114688</v>
      </c>
      <c r="L137" s="651">
        <f>ROUND(K137*$L$173/($K$167+$E$279),-3)</f>
        <v>445451000</v>
      </c>
      <c r="M137" s="652">
        <f>SUM(M132:M136)</f>
        <v>-260.5</v>
      </c>
      <c r="N137" s="653">
        <f>SUM(N132:N136)</f>
        <v>376.5</v>
      </c>
      <c r="O137" s="458"/>
    </row>
    <row r="138" spans="1:15" x14ac:dyDescent="0.2">
      <c r="A138" s="540" t="s">
        <v>230</v>
      </c>
      <c r="B138" s="342" t="s">
        <v>206</v>
      </c>
      <c r="C138" s="633">
        <v>5574</v>
      </c>
      <c r="D138" s="634">
        <v>4577</v>
      </c>
      <c r="E138" s="635">
        <f>IF(C138&gt;=0.9*D138,D138,C138+0.1*D138)</f>
        <v>4577</v>
      </c>
      <c r="F138" s="604"/>
      <c r="G138" s="601">
        <f>E138+F138</f>
        <v>4577</v>
      </c>
      <c r="H138" s="636">
        <v>1.6675511302475781</v>
      </c>
      <c r="I138" s="604">
        <f>E138*H138</f>
        <v>7632.3815231431645</v>
      </c>
      <c r="J138" s="637"/>
      <c r="K138" s="638">
        <f>SUM(I138:J138)</f>
        <v>7632.3815231431645</v>
      </c>
      <c r="L138" s="635"/>
      <c r="M138" s="639">
        <f>IF(D138&gt;C138,C138-D138,0)</f>
        <v>0</v>
      </c>
      <c r="N138" s="640">
        <f>IF(D138&lt;C138,C138-D138,0)</f>
        <v>997</v>
      </c>
      <c r="O138" s="458"/>
    </row>
    <row r="139" spans="1:15" x14ac:dyDescent="0.2">
      <c r="A139" s="541" t="s">
        <v>230</v>
      </c>
      <c r="B139" s="342" t="s">
        <v>207</v>
      </c>
      <c r="C139" s="633">
        <v>0</v>
      </c>
      <c r="D139" s="634">
        <v>0</v>
      </c>
      <c r="E139" s="635">
        <f>IF(C139&gt;=0.9*D139,D139,C139+0.1*D139)</f>
        <v>0</v>
      </c>
      <c r="F139" s="604"/>
      <c r="G139" s="601">
        <f>E139+F139</f>
        <v>0</v>
      </c>
      <c r="H139" s="636">
        <v>0</v>
      </c>
      <c r="I139" s="604">
        <f>E139*H139</f>
        <v>0</v>
      </c>
      <c r="J139" s="637"/>
      <c r="K139" s="638">
        <f>SUM(I139:J139)</f>
        <v>0</v>
      </c>
      <c r="L139" s="635"/>
      <c r="M139" s="639">
        <f>IF(D139&gt;C139,C139-D139,0)</f>
        <v>0</v>
      </c>
      <c r="N139" s="640">
        <f>IF(D139&lt;C139,C139-D139,0)</f>
        <v>0</v>
      </c>
      <c r="O139" s="458"/>
    </row>
    <row r="140" spans="1:15" x14ac:dyDescent="0.2">
      <c r="A140" s="541" t="s">
        <v>230</v>
      </c>
      <c r="B140" s="342" t="s">
        <v>208</v>
      </c>
      <c r="C140" s="633">
        <v>3324.5</v>
      </c>
      <c r="D140" s="634">
        <v>2099</v>
      </c>
      <c r="E140" s="635">
        <f>IF(C140&gt;=0.9*D140,D140,C140+0.1*D140)</f>
        <v>2099</v>
      </c>
      <c r="F140" s="604"/>
      <c r="G140" s="601">
        <f>E140+F140</f>
        <v>2099</v>
      </c>
      <c r="H140" s="636">
        <v>1.4521582192810949</v>
      </c>
      <c r="I140" s="604">
        <f>E140*H140</f>
        <v>3048.0801022710184</v>
      </c>
      <c r="J140" s="637"/>
      <c r="K140" s="638">
        <f>SUM(I140:J140)</f>
        <v>3048.0801022710184</v>
      </c>
      <c r="L140" s="635"/>
      <c r="M140" s="639">
        <f>IF(D140&gt;C140,C140-D140,0)</f>
        <v>0</v>
      </c>
      <c r="N140" s="640">
        <f>IF(D140&lt;C140,C140-D140,0)</f>
        <v>1225.5</v>
      </c>
      <c r="O140" s="458"/>
    </row>
    <row r="141" spans="1:15" x14ac:dyDescent="0.2">
      <c r="A141" s="347" t="s">
        <v>230</v>
      </c>
      <c r="B141" s="331" t="s">
        <v>209</v>
      </c>
      <c r="C141" s="641">
        <v>255.5</v>
      </c>
      <c r="D141" s="642">
        <v>213</v>
      </c>
      <c r="E141" s="635">
        <f>IF(C141&gt;=0.9*D141,D141,C141+0.1*D141)</f>
        <v>213</v>
      </c>
      <c r="F141" s="656"/>
      <c r="G141" s="601">
        <f>E141+F141</f>
        <v>213</v>
      </c>
      <c r="H141" s="644">
        <v>1.9612524461839531</v>
      </c>
      <c r="I141" s="604">
        <f>E141*H141</f>
        <v>417.74677103718199</v>
      </c>
      <c r="J141" s="643"/>
      <c r="K141" s="638">
        <f>SUM(I141:J141)</f>
        <v>417.74677103718199</v>
      </c>
      <c r="L141" s="645"/>
      <c r="M141" s="639">
        <f>IF(D141&gt;C141,C141-D141,0)</f>
        <v>0</v>
      </c>
      <c r="N141" s="640">
        <f>IF(D141&lt;C141,C141-D141,0)</f>
        <v>42.5</v>
      </c>
      <c r="O141" s="458"/>
    </row>
    <row r="142" spans="1:15" ht="13.5" thickBot="1" x14ac:dyDescent="0.25">
      <c r="A142" s="542" t="s">
        <v>230</v>
      </c>
      <c r="B142" s="331" t="s">
        <v>210</v>
      </c>
      <c r="C142" s="633">
        <v>11544.5</v>
      </c>
      <c r="D142" s="634">
        <v>8620</v>
      </c>
      <c r="E142" s="635">
        <f>IF(C142&lt;D142,C142,D142)</f>
        <v>8620</v>
      </c>
      <c r="F142" s="656"/>
      <c r="G142" s="601">
        <f>E142+F142</f>
        <v>8620</v>
      </c>
      <c r="H142" s="636">
        <v>1.5111568279267182</v>
      </c>
      <c r="I142" s="604">
        <f>E142*H142</f>
        <v>13026.171856728311</v>
      </c>
      <c r="J142" s="643"/>
      <c r="K142" s="638">
        <f>SUM(I142:J142)</f>
        <v>13026.171856728311</v>
      </c>
      <c r="L142" s="645"/>
      <c r="M142" s="639">
        <f>IF(D142&gt;C142,C142-D142,0)</f>
        <v>0</v>
      </c>
      <c r="N142" s="640">
        <f>IF(D142&lt;C142,C142-D142,0)</f>
        <v>2924.5</v>
      </c>
      <c r="O142" s="458"/>
    </row>
    <row r="143" spans="1:15" ht="13.5" thickBot="1" x14ac:dyDescent="0.25">
      <c r="A143" s="348" t="s">
        <v>230</v>
      </c>
      <c r="B143" s="332" t="s">
        <v>211</v>
      </c>
      <c r="C143" s="646">
        <v>20698.5</v>
      </c>
      <c r="D143" s="647">
        <v>15509</v>
      </c>
      <c r="E143" s="647">
        <f>SUM(E138:E142)</f>
        <v>15509</v>
      </c>
      <c r="F143" s="648">
        <f>SUM(F138:F142)</f>
        <v>0</v>
      </c>
      <c r="G143" s="649">
        <f>SUM(G138:G142)</f>
        <v>15509</v>
      </c>
      <c r="H143" s="648"/>
      <c r="I143" s="648">
        <f>SUM(I138:I142)</f>
        <v>24124.380253179675</v>
      </c>
      <c r="J143" s="648">
        <f>SUM(J138:J142)</f>
        <v>0</v>
      </c>
      <c r="K143" s="650">
        <f>SUM(K138:K142)</f>
        <v>24124.380253179675</v>
      </c>
      <c r="L143" s="651">
        <f>ROUND(K143*$L$173/($K$167+$E$279),-3)</f>
        <v>657899000</v>
      </c>
      <c r="M143" s="652">
        <f>SUM(M138:M142)</f>
        <v>0</v>
      </c>
      <c r="N143" s="653">
        <f>SUM(N138:N142)</f>
        <v>5189.5</v>
      </c>
      <c r="O143" s="458"/>
    </row>
    <row r="144" spans="1:15" x14ac:dyDescent="0.2">
      <c r="A144" s="540" t="s">
        <v>231</v>
      </c>
      <c r="B144" s="342" t="s">
        <v>206</v>
      </c>
      <c r="C144" s="633">
        <v>2550.5</v>
      </c>
      <c r="D144" s="634">
        <v>2123</v>
      </c>
      <c r="E144" s="635">
        <f>IF(C144&gt;=0.9*D144,D144,C144+0.1*D144)</f>
        <v>2123</v>
      </c>
      <c r="F144" s="604"/>
      <c r="G144" s="601">
        <f>E144+F144</f>
        <v>2123</v>
      </c>
      <c r="H144" s="636">
        <v>1.7931425210742991</v>
      </c>
      <c r="I144" s="604">
        <f>E144*H144</f>
        <v>3806.8415722407367</v>
      </c>
      <c r="J144" s="637"/>
      <c r="K144" s="638">
        <f>SUM(I144:J144)</f>
        <v>3806.8415722407367</v>
      </c>
      <c r="L144" s="635"/>
      <c r="M144" s="639">
        <f>IF(D144&gt;C144,C144-D144,0)</f>
        <v>0</v>
      </c>
      <c r="N144" s="640">
        <f>IF(D144&lt;C144,C144-D144,0)</f>
        <v>427.5</v>
      </c>
      <c r="O144" s="458"/>
    </row>
    <row r="145" spans="1:15" x14ac:dyDescent="0.2">
      <c r="A145" s="541" t="s">
        <v>231</v>
      </c>
      <c r="B145" s="342" t="s">
        <v>207</v>
      </c>
      <c r="C145" s="633">
        <v>0</v>
      </c>
      <c r="D145" s="634">
        <v>0</v>
      </c>
      <c r="E145" s="635">
        <f>IF(C145&gt;=0.9*D145,D145,C145+0.1*D145)</f>
        <v>0</v>
      </c>
      <c r="F145" s="604"/>
      <c r="G145" s="601">
        <f>E145+F145</f>
        <v>0</v>
      </c>
      <c r="H145" s="636">
        <v>0</v>
      </c>
      <c r="I145" s="604">
        <f>E145*H145</f>
        <v>0</v>
      </c>
      <c r="J145" s="637"/>
      <c r="K145" s="638">
        <f>SUM(I145:J145)</f>
        <v>0</v>
      </c>
      <c r="L145" s="635"/>
      <c r="M145" s="639">
        <f>IF(D145&gt;C145,C145-D145,0)</f>
        <v>0</v>
      </c>
      <c r="N145" s="640">
        <f>IF(D145&lt;C145,C145-D145,0)</f>
        <v>0</v>
      </c>
      <c r="O145" s="458"/>
    </row>
    <row r="146" spans="1:15" x14ac:dyDescent="0.2">
      <c r="A146" s="541" t="s">
        <v>231</v>
      </c>
      <c r="B146" s="342" t="s">
        <v>208</v>
      </c>
      <c r="C146" s="633">
        <v>1211.5</v>
      </c>
      <c r="D146" s="634">
        <v>882</v>
      </c>
      <c r="E146" s="635">
        <f>IF(C146&gt;=0.9*D146,D146,C146+0.1*D146)</f>
        <v>882</v>
      </c>
      <c r="F146" s="604"/>
      <c r="G146" s="601">
        <f>E146+F146</f>
        <v>882</v>
      </c>
      <c r="H146" s="636">
        <v>1.8215517952950886</v>
      </c>
      <c r="I146" s="604">
        <f>E146*H146</f>
        <v>1606.6086834502682</v>
      </c>
      <c r="J146" s="637"/>
      <c r="K146" s="638">
        <f>SUM(I146:J146)</f>
        <v>1606.6086834502682</v>
      </c>
      <c r="L146" s="635"/>
      <c r="M146" s="639">
        <f>IF(D146&gt;C146,C146-D146,0)</f>
        <v>0</v>
      </c>
      <c r="N146" s="640">
        <f>IF(D146&lt;C146,C146-D146,0)</f>
        <v>329.5</v>
      </c>
      <c r="O146" s="458"/>
    </row>
    <row r="147" spans="1:15" x14ac:dyDescent="0.2">
      <c r="A147" s="347" t="s">
        <v>231</v>
      </c>
      <c r="B147" s="331" t="s">
        <v>209</v>
      </c>
      <c r="C147" s="641">
        <v>146</v>
      </c>
      <c r="D147" s="642">
        <v>157</v>
      </c>
      <c r="E147" s="635">
        <f>IF(C147&gt;=0.9*D147,D147,C147+0.1*D147)</f>
        <v>157</v>
      </c>
      <c r="F147" s="656"/>
      <c r="G147" s="601">
        <f>E147+F147</f>
        <v>157</v>
      </c>
      <c r="H147" s="644">
        <v>1.9431506849315068</v>
      </c>
      <c r="I147" s="604">
        <f>E147*H147</f>
        <v>305.07465753424657</v>
      </c>
      <c r="J147" s="643"/>
      <c r="K147" s="638">
        <f>SUM(I147:J147)</f>
        <v>305.07465753424657</v>
      </c>
      <c r="L147" s="645"/>
      <c r="M147" s="639">
        <f>IF(D147&gt;C147,C147-D147,0)</f>
        <v>-11</v>
      </c>
      <c r="N147" s="640">
        <f>IF(D147&lt;C147,C147-D147,0)</f>
        <v>0</v>
      </c>
      <c r="O147" s="458"/>
    </row>
    <row r="148" spans="1:15" ht="13.5" thickBot="1" x14ac:dyDescent="0.25">
      <c r="A148" s="541" t="s">
        <v>231</v>
      </c>
      <c r="B148" s="331" t="s">
        <v>210</v>
      </c>
      <c r="C148" s="633">
        <v>5888.5</v>
      </c>
      <c r="D148" s="634">
        <v>4679</v>
      </c>
      <c r="E148" s="635">
        <f>IF(C148&lt;D148,C148,D148)</f>
        <v>4679</v>
      </c>
      <c r="F148" s="656"/>
      <c r="G148" s="601">
        <f>E148+F148</f>
        <v>4679</v>
      </c>
      <c r="H148" s="636">
        <v>1.7089785174492655</v>
      </c>
      <c r="I148" s="604">
        <f>E148*H148</f>
        <v>7996.3104831451137</v>
      </c>
      <c r="J148" s="643"/>
      <c r="K148" s="638">
        <f>SUM(I148:J148)</f>
        <v>7996.3104831451137</v>
      </c>
      <c r="L148" s="645"/>
      <c r="M148" s="639">
        <f>IF(D148&gt;C148,C148-D148,0)</f>
        <v>0</v>
      </c>
      <c r="N148" s="640">
        <f>IF(D148&lt;C148,C148-D148,0)</f>
        <v>1209.5</v>
      </c>
      <c r="O148" s="458"/>
    </row>
    <row r="149" spans="1:15" ht="13.5" thickBot="1" x14ac:dyDescent="0.25">
      <c r="A149" s="348" t="s">
        <v>231</v>
      </c>
      <c r="B149" s="332" t="s">
        <v>211</v>
      </c>
      <c r="C149" s="646">
        <v>9796.5</v>
      </c>
      <c r="D149" s="647">
        <v>7841</v>
      </c>
      <c r="E149" s="647">
        <f>SUM(E144:E148)</f>
        <v>7841</v>
      </c>
      <c r="F149" s="648">
        <f>SUM(F144:F148)</f>
        <v>0</v>
      </c>
      <c r="G149" s="649">
        <f>SUM(G144:G148)</f>
        <v>7841</v>
      </c>
      <c r="H149" s="648"/>
      <c r="I149" s="648">
        <f>SUM(I144:I148)</f>
        <v>13714.835396370365</v>
      </c>
      <c r="J149" s="648">
        <f>SUM(J144:J148)</f>
        <v>0</v>
      </c>
      <c r="K149" s="650">
        <f>SUM(K144:K148)</f>
        <v>13714.835396370365</v>
      </c>
      <c r="L149" s="651">
        <f>ROUND(K149*$L$173/($K$167+$E$279),-3)</f>
        <v>374019000</v>
      </c>
      <c r="M149" s="652">
        <f>SUM(M144:M148)</f>
        <v>-11</v>
      </c>
      <c r="N149" s="653">
        <f>SUM(N144:N148)</f>
        <v>1966.5</v>
      </c>
      <c r="O149" s="458"/>
    </row>
    <row r="150" spans="1:15" x14ac:dyDescent="0.2">
      <c r="A150" s="540" t="s">
        <v>232</v>
      </c>
      <c r="B150" s="342" t="s">
        <v>206</v>
      </c>
      <c r="C150" s="633">
        <v>1224.5</v>
      </c>
      <c r="D150" s="634">
        <v>984</v>
      </c>
      <c r="E150" s="635">
        <f>IF(C150&gt;=0.9*D150,D150,C150+0.1*D150)</f>
        <v>984</v>
      </c>
      <c r="F150" s="604"/>
      <c r="G150" s="601">
        <f>E150+F150</f>
        <v>984</v>
      </c>
      <c r="H150" s="636">
        <v>1.2704859126173949</v>
      </c>
      <c r="I150" s="604">
        <f>E150*H150</f>
        <v>1250.1581380155164</v>
      </c>
      <c r="J150" s="637"/>
      <c r="K150" s="638">
        <f>SUM(I150:J150)</f>
        <v>1250.1581380155164</v>
      </c>
      <c r="L150" s="635"/>
      <c r="M150" s="639">
        <f>IF(D150&gt;C150,C150-D150,0)</f>
        <v>0</v>
      </c>
      <c r="N150" s="640">
        <f>IF(D150&lt;C150,C150-D150,0)</f>
        <v>240.5</v>
      </c>
      <c r="O150" s="458"/>
    </row>
    <row r="151" spans="1:15" x14ac:dyDescent="0.2">
      <c r="A151" s="541" t="s">
        <v>232</v>
      </c>
      <c r="B151" s="342" t="s">
        <v>207</v>
      </c>
      <c r="C151" s="633">
        <v>0</v>
      </c>
      <c r="D151" s="634">
        <v>0</v>
      </c>
      <c r="E151" s="635">
        <f>IF(C151&gt;=0.9*D151,D151,C151+0.1*D151)</f>
        <v>0</v>
      </c>
      <c r="F151" s="604"/>
      <c r="G151" s="601">
        <f>E151+F151</f>
        <v>0</v>
      </c>
      <c r="H151" s="636">
        <v>0</v>
      </c>
      <c r="I151" s="604">
        <f>E151*H151</f>
        <v>0</v>
      </c>
      <c r="J151" s="637"/>
      <c r="K151" s="638">
        <f>SUM(I151:J151)</f>
        <v>0</v>
      </c>
      <c r="L151" s="635"/>
      <c r="M151" s="639">
        <f>IF(D151&gt;C151,C151-D151,0)</f>
        <v>0</v>
      </c>
      <c r="N151" s="640">
        <f>IF(D151&lt;C151,C151-D151,0)</f>
        <v>0</v>
      </c>
      <c r="O151" s="458"/>
    </row>
    <row r="152" spans="1:15" x14ac:dyDescent="0.2">
      <c r="A152" s="541" t="s">
        <v>232</v>
      </c>
      <c r="B152" s="342" t="s">
        <v>208</v>
      </c>
      <c r="C152" s="633">
        <v>0</v>
      </c>
      <c r="D152" s="634">
        <v>0</v>
      </c>
      <c r="E152" s="635">
        <f>IF(C152&gt;=0.9*D152,D152,C152+0.1*D152)</f>
        <v>0</v>
      </c>
      <c r="F152" s="604"/>
      <c r="G152" s="601">
        <f>E152+F152</f>
        <v>0</v>
      </c>
      <c r="H152" s="636">
        <v>0</v>
      </c>
      <c r="I152" s="604">
        <f>E152*H152</f>
        <v>0</v>
      </c>
      <c r="J152" s="637"/>
      <c r="K152" s="638">
        <f>SUM(I152:J152)</f>
        <v>0</v>
      </c>
      <c r="L152" s="635"/>
      <c r="M152" s="639">
        <f>IF(D152&gt;C152,C152-D152,0)</f>
        <v>0</v>
      </c>
      <c r="N152" s="640">
        <f>IF(D152&lt;C152,C152-D152,0)</f>
        <v>0</v>
      </c>
      <c r="O152" s="458"/>
    </row>
    <row r="153" spans="1:15" x14ac:dyDescent="0.2">
      <c r="A153" s="347" t="s">
        <v>145</v>
      </c>
      <c r="B153" s="331" t="s">
        <v>209</v>
      </c>
      <c r="C153" s="641">
        <v>0</v>
      </c>
      <c r="D153" s="642">
        <v>0</v>
      </c>
      <c r="E153" s="635">
        <f>IF(C153&gt;=0.9*D153,D153,C153+0.1*D153)</f>
        <v>0</v>
      </c>
      <c r="F153" s="656"/>
      <c r="G153" s="601">
        <f>E153+F153</f>
        <v>0</v>
      </c>
      <c r="H153" s="644">
        <v>0</v>
      </c>
      <c r="I153" s="604">
        <f>E153*H153</f>
        <v>0</v>
      </c>
      <c r="J153" s="643"/>
      <c r="K153" s="638">
        <f>SUM(I153:J153)</f>
        <v>0</v>
      </c>
      <c r="L153" s="645"/>
      <c r="M153" s="639">
        <f>IF(D153&gt;C153,C153-D153,0)</f>
        <v>0</v>
      </c>
      <c r="N153" s="640">
        <f>IF(D153&lt;C153,C153-D153,0)</f>
        <v>0</v>
      </c>
      <c r="O153" s="458"/>
    </row>
    <row r="154" spans="1:15" ht="13.5" thickBot="1" x14ac:dyDescent="0.25">
      <c r="A154" s="542" t="s">
        <v>232</v>
      </c>
      <c r="B154" s="331" t="s">
        <v>210</v>
      </c>
      <c r="C154" s="633">
        <v>1302.5</v>
      </c>
      <c r="D154" s="634">
        <v>1301</v>
      </c>
      <c r="E154" s="635">
        <f>IF(C154&lt;D154,C154,D154)</f>
        <v>1301</v>
      </c>
      <c r="F154" s="656"/>
      <c r="G154" s="601">
        <f>E154+F154</f>
        <v>1301</v>
      </c>
      <c r="H154" s="636">
        <v>1.332598848368522</v>
      </c>
      <c r="I154" s="604">
        <f>E154*H154</f>
        <v>1733.7111017274472</v>
      </c>
      <c r="J154" s="643"/>
      <c r="K154" s="638">
        <f>SUM(I154:J154)</f>
        <v>1733.7111017274472</v>
      </c>
      <c r="L154" s="645"/>
      <c r="M154" s="639">
        <f>IF(D154&gt;C154,C154-D154,0)</f>
        <v>0</v>
      </c>
      <c r="N154" s="640">
        <f>IF(D154&lt;C154,C154-D154,0)</f>
        <v>1.5</v>
      </c>
      <c r="O154" s="458"/>
    </row>
    <row r="155" spans="1:15" ht="13.5" thickBot="1" x14ac:dyDescent="0.25">
      <c r="A155" s="348" t="s">
        <v>232</v>
      </c>
      <c r="B155" s="332" t="s">
        <v>211</v>
      </c>
      <c r="C155" s="646">
        <v>2527</v>
      </c>
      <c r="D155" s="647">
        <v>2285</v>
      </c>
      <c r="E155" s="647">
        <f>SUM(E150:E154)</f>
        <v>2285</v>
      </c>
      <c r="F155" s="648">
        <f>SUM(F150:F154)</f>
        <v>0</v>
      </c>
      <c r="G155" s="649">
        <f>SUM(G150:G154)</f>
        <v>2285</v>
      </c>
      <c r="H155" s="648"/>
      <c r="I155" s="648">
        <f>SUM(I150:I154)</f>
        <v>2983.8692397429636</v>
      </c>
      <c r="J155" s="648">
        <f>SUM(J150:J154)</f>
        <v>0</v>
      </c>
      <c r="K155" s="650">
        <f>SUM(K150:K154)</f>
        <v>2983.8692397429636</v>
      </c>
      <c r="L155" s="651">
        <f>ROUND(K155*$L$173/($K$167+$E$279),-3)</f>
        <v>81373000</v>
      </c>
      <c r="M155" s="652">
        <f>SUM(M150:M154)</f>
        <v>0</v>
      </c>
      <c r="N155" s="653">
        <f>SUM(N150:N154)</f>
        <v>242</v>
      </c>
      <c r="O155" s="458"/>
    </row>
    <row r="156" spans="1:15" x14ac:dyDescent="0.2">
      <c r="A156" s="540" t="s">
        <v>233</v>
      </c>
      <c r="B156" s="342" t="s">
        <v>206</v>
      </c>
      <c r="C156" s="633">
        <v>1304</v>
      </c>
      <c r="D156" s="659">
        <v>1209</v>
      </c>
      <c r="E156" s="635">
        <f>IF(C156&gt;=0.9*D156,D156,C156+0.1*D156)</f>
        <v>1209</v>
      </c>
      <c r="F156" s="604"/>
      <c r="G156" s="601">
        <f>E156+F156</f>
        <v>1209</v>
      </c>
      <c r="H156" s="636">
        <v>1.3272469325153375</v>
      </c>
      <c r="I156" s="604">
        <f>E156*H156</f>
        <v>1604.6415414110431</v>
      </c>
      <c r="J156" s="637"/>
      <c r="K156" s="638">
        <f>SUM(I156:J156)</f>
        <v>1604.6415414110431</v>
      </c>
      <c r="L156" s="635"/>
      <c r="M156" s="639">
        <f>IF(D156&gt;C156,C156-D156,0)</f>
        <v>0</v>
      </c>
      <c r="N156" s="640">
        <f>IF(D156&lt;C156,C156-D156,0)</f>
        <v>95</v>
      </c>
      <c r="O156" s="458"/>
    </row>
    <row r="157" spans="1:15" x14ac:dyDescent="0.2">
      <c r="A157" s="541" t="s">
        <v>233</v>
      </c>
      <c r="B157" s="342" t="s">
        <v>207</v>
      </c>
      <c r="C157" s="633">
        <v>0</v>
      </c>
      <c r="D157" s="660">
        <v>0</v>
      </c>
      <c r="E157" s="635">
        <f>IF(C157&gt;=0.9*D157,D157,C157+0.1*D157)</f>
        <v>0</v>
      </c>
      <c r="F157" s="604"/>
      <c r="G157" s="601">
        <f>E157+F157</f>
        <v>0</v>
      </c>
      <c r="H157" s="636">
        <v>0</v>
      </c>
      <c r="I157" s="604">
        <f>E157*H157</f>
        <v>0</v>
      </c>
      <c r="J157" s="637"/>
      <c r="K157" s="638">
        <f>SUM(I157:J157)</f>
        <v>0</v>
      </c>
      <c r="L157" s="635"/>
      <c r="M157" s="639">
        <f>IF(D157&gt;C157,C157-D157,0)</f>
        <v>0</v>
      </c>
      <c r="N157" s="640">
        <f>IF(D157&lt;C157,C157-D157,0)</f>
        <v>0</v>
      </c>
      <c r="O157" s="458"/>
    </row>
    <row r="158" spans="1:15" x14ac:dyDescent="0.2">
      <c r="A158" s="541" t="s">
        <v>233</v>
      </c>
      <c r="B158" s="342" t="s">
        <v>208</v>
      </c>
      <c r="C158" s="633">
        <v>69.5</v>
      </c>
      <c r="D158" s="660">
        <v>0</v>
      </c>
      <c r="E158" s="635">
        <f>IF(C158&gt;=0.9*D158,D158,C158+0.1*D158)</f>
        <v>0</v>
      </c>
      <c r="F158" s="604"/>
      <c r="G158" s="601">
        <f>E158+F158</f>
        <v>0</v>
      </c>
      <c r="H158" s="636">
        <v>1.6500719424460433</v>
      </c>
      <c r="I158" s="604">
        <f>E158*H158</f>
        <v>0</v>
      </c>
      <c r="J158" s="637"/>
      <c r="K158" s="638">
        <f>SUM(I158:J158)</f>
        <v>0</v>
      </c>
      <c r="L158" s="635"/>
      <c r="M158" s="639">
        <f>IF(D158&gt;C158,C158-D158,0)</f>
        <v>0</v>
      </c>
      <c r="N158" s="640">
        <f>IF(D158&lt;C158,C158-D158,0)</f>
        <v>69.5</v>
      </c>
      <c r="O158" s="458"/>
    </row>
    <row r="159" spans="1:15" x14ac:dyDescent="0.2">
      <c r="A159" s="347" t="s">
        <v>234</v>
      </c>
      <c r="B159" s="331" t="s">
        <v>209</v>
      </c>
      <c r="C159" s="641">
        <v>0</v>
      </c>
      <c r="D159" s="660">
        <v>0</v>
      </c>
      <c r="E159" s="635">
        <f>IF(C159&gt;=0.9*D159,D159,C159+0.1*D159)</f>
        <v>0</v>
      </c>
      <c r="F159" s="656"/>
      <c r="G159" s="601">
        <f>E159+F159</f>
        <v>0</v>
      </c>
      <c r="H159" s="644">
        <v>0</v>
      </c>
      <c r="I159" s="604">
        <f>E159*H159</f>
        <v>0</v>
      </c>
      <c r="J159" s="643"/>
      <c r="K159" s="638">
        <f>SUM(I159:J159)</f>
        <v>0</v>
      </c>
      <c r="L159" s="645"/>
      <c r="M159" s="639">
        <f>IF(D159&gt;C159,C159-D159,0)</f>
        <v>0</v>
      </c>
      <c r="N159" s="640">
        <f>IF(D159&lt;C159,C159-D159,0)</f>
        <v>0</v>
      </c>
      <c r="O159" s="458"/>
    </row>
    <row r="160" spans="1:15" ht="13.5" thickBot="1" x14ac:dyDescent="0.25">
      <c r="A160" s="542" t="s">
        <v>233</v>
      </c>
      <c r="B160" s="331" t="s">
        <v>210</v>
      </c>
      <c r="C160" s="633">
        <v>2360</v>
      </c>
      <c r="D160" s="661">
        <v>2184</v>
      </c>
      <c r="E160" s="635">
        <f>IF(C160&lt;D160,C160,D160)</f>
        <v>2184</v>
      </c>
      <c r="F160" s="656"/>
      <c r="G160" s="601">
        <f>E160+F160</f>
        <v>2184</v>
      </c>
      <c r="H160" s="636">
        <v>1.2630338983050848</v>
      </c>
      <c r="I160" s="604">
        <f>E160*H160</f>
        <v>2758.4660338983053</v>
      </c>
      <c r="J160" s="643"/>
      <c r="K160" s="638">
        <f>SUM(I160:J160)</f>
        <v>2758.4660338983053</v>
      </c>
      <c r="L160" s="645"/>
      <c r="M160" s="639">
        <f>IF(D160&gt;C160,C160-D160,0)</f>
        <v>0</v>
      </c>
      <c r="N160" s="640">
        <f>IF(D160&lt;C160,C160-D160,0)</f>
        <v>176</v>
      </c>
      <c r="O160" s="458"/>
    </row>
    <row r="161" spans="1:15" ht="13.5" thickBot="1" x14ac:dyDescent="0.25">
      <c r="A161" s="348" t="s">
        <v>233</v>
      </c>
      <c r="B161" s="332" t="s">
        <v>211</v>
      </c>
      <c r="C161" s="646">
        <v>3733.5</v>
      </c>
      <c r="D161" s="647">
        <v>3393</v>
      </c>
      <c r="E161" s="662">
        <f>SUM(E156:E160)</f>
        <v>3393</v>
      </c>
      <c r="F161" s="649">
        <f>SUM(F156:F160)</f>
        <v>0</v>
      </c>
      <c r="G161" s="649">
        <f>SUM(G156:G160)</f>
        <v>3393</v>
      </c>
      <c r="H161" s="648"/>
      <c r="I161" s="648">
        <f>SUM(I156:I160)</f>
        <v>4363.1075753093482</v>
      </c>
      <c r="J161" s="648">
        <f>SUM(J156:J160)</f>
        <v>0</v>
      </c>
      <c r="K161" s="650">
        <f>SUM(K156:K160)</f>
        <v>4363.1075753093482</v>
      </c>
      <c r="L161" s="651">
        <f>ROUND(K161*$L$173/($K$167+$E$279),-3)</f>
        <v>118987000</v>
      </c>
      <c r="M161" s="652">
        <f>SUM(M156:M160)</f>
        <v>0</v>
      </c>
      <c r="N161" s="653">
        <f>SUM(N156:N160)</f>
        <v>340.5</v>
      </c>
      <c r="O161" s="458"/>
    </row>
    <row r="162" spans="1:15" x14ac:dyDescent="0.2">
      <c r="A162" s="333" t="s">
        <v>235</v>
      </c>
      <c r="B162" s="334" t="s">
        <v>206</v>
      </c>
      <c r="C162" s="663">
        <f t="shared" ref="C162:N167" si="0">C30+C36+C42+C48+C54+C60+C66+C72+C78+C84+C90+C96+C102+C108+C114+C120+C126+C132+C138+C144+C150+C156</f>
        <v>70428.5</v>
      </c>
      <c r="D162" s="663">
        <f t="shared" si="0"/>
        <v>66725</v>
      </c>
      <c r="E162" s="664">
        <f t="shared" si="0"/>
        <v>66715.100000000006</v>
      </c>
      <c r="F162" s="665">
        <f t="shared" si="0"/>
        <v>0</v>
      </c>
      <c r="G162" s="666">
        <f t="shared" si="0"/>
        <v>66715.100000000006</v>
      </c>
      <c r="H162" s="666">
        <f t="shared" si="0"/>
        <v>37.109294054152507</v>
      </c>
      <c r="I162" s="666">
        <f t="shared" si="0"/>
        <v>106012.1893865258</v>
      </c>
      <c r="J162" s="666">
        <f t="shared" si="0"/>
        <v>0</v>
      </c>
      <c r="K162" s="665">
        <f t="shared" si="0"/>
        <v>106012.1893865258</v>
      </c>
      <c r="L162" s="664">
        <f t="shared" si="0"/>
        <v>0</v>
      </c>
      <c r="M162" s="667">
        <f t="shared" si="0"/>
        <v>-2260</v>
      </c>
      <c r="N162" s="668">
        <f t="shared" si="0"/>
        <v>5963.5</v>
      </c>
      <c r="O162" s="458"/>
    </row>
    <row r="163" spans="1:15" x14ac:dyDescent="0.2">
      <c r="A163" s="335" t="s">
        <v>235</v>
      </c>
      <c r="B163" s="336" t="s">
        <v>207</v>
      </c>
      <c r="C163" s="669">
        <f t="shared" si="0"/>
        <v>5475</v>
      </c>
      <c r="D163" s="663">
        <f t="shared" si="0"/>
        <v>5560</v>
      </c>
      <c r="E163" s="670">
        <f t="shared" si="0"/>
        <v>5552</v>
      </c>
      <c r="F163" s="671">
        <f t="shared" si="0"/>
        <v>297.5</v>
      </c>
      <c r="G163" s="672">
        <f t="shared" si="0"/>
        <v>5849.5</v>
      </c>
      <c r="H163" s="672">
        <f t="shared" si="0"/>
        <v>16.448282472093624</v>
      </c>
      <c r="I163" s="672">
        <f t="shared" si="0"/>
        <v>10569.374460872519</v>
      </c>
      <c r="J163" s="672">
        <f t="shared" si="0"/>
        <v>1041.25</v>
      </c>
      <c r="K163" s="671">
        <f t="shared" si="0"/>
        <v>11610.624460872519</v>
      </c>
      <c r="L163" s="670">
        <f t="shared" si="0"/>
        <v>0</v>
      </c>
      <c r="M163" s="673">
        <f t="shared" si="0"/>
        <v>-308</v>
      </c>
      <c r="N163" s="674">
        <f t="shared" si="0"/>
        <v>223</v>
      </c>
      <c r="O163" s="458"/>
    </row>
    <row r="164" spans="1:15" x14ac:dyDescent="0.2">
      <c r="A164" s="335" t="s">
        <v>235</v>
      </c>
      <c r="B164" s="336" t="s">
        <v>208</v>
      </c>
      <c r="C164" s="669">
        <f t="shared" si="0"/>
        <v>32797</v>
      </c>
      <c r="D164" s="663">
        <f t="shared" si="0"/>
        <v>28261</v>
      </c>
      <c r="E164" s="670">
        <f t="shared" si="0"/>
        <v>28261</v>
      </c>
      <c r="F164" s="671">
        <f t="shared" si="0"/>
        <v>0</v>
      </c>
      <c r="G164" s="672">
        <f t="shared" si="0"/>
        <v>28261</v>
      </c>
      <c r="H164" s="672">
        <f t="shared" si="0"/>
        <v>35.088311920238333</v>
      </c>
      <c r="I164" s="672">
        <f t="shared" si="0"/>
        <v>42889.432264999828</v>
      </c>
      <c r="J164" s="672">
        <f t="shared" si="0"/>
        <v>0</v>
      </c>
      <c r="K164" s="671">
        <f t="shared" si="0"/>
        <v>42889.432264999828</v>
      </c>
      <c r="L164" s="670">
        <f t="shared" si="0"/>
        <v>0</v>
      </c>
      <c r="M164" s="673">
        <f t="shared" si="0"/>
        <v>-243.5</v>
      </c>
      <c r="N164" s="674">
        <f t="shared" si="0"/>
        <v>4779.5</v>
      </c>
      <c r="O164" s="458"/>
    </row>
    <row r="165" spans="1:15" x14ac:dyDescent="0.2">
      <c r="A165" s="335" t="s">
        <v>235</v>
      </c>
      <c r="B165" s="336" t="s">
        <v>209</v>
      </c>
      <c r="C165" s="669">
        <f t="shared" si="0"/>
        <v>4792</v>
      </c>
      <c r="D165" s="663">
        <f t="shared" si="0"/>
        <v>5003</v>
      </c>
      <c r="E165" s="670">
        <f t="shared" si="0"/>
        <v>4819.7</v>
      </c>
      <c r="F165" s="671">
        <f t="shared" si="0"/>
        <v>9</v>
      </c>
      <c r="G165" s="672">
        <f t="shared" si="0"/>
        <v>4828.7</v>
      </c>
      <c r="H165" s="672">
        <f t="shared" si="0"/>
        <v>37.159514606327605</v>
      </c>
      <c r="I165" s="672">
        <f t="shared" si="0"/>
        <v>8842.9641392837584</v>
      </c>
      <c r="J165" s="672">
        <f t="shared" si="0"/>
        <v>25.2</v>
      </c>
      <c r="K165" s="671">
        <f t="shared" si="0"/>
        <v>8868.1641392837573</v>
      </c>
      <c r="L165" s="670">
        <f t="shared" si="0"/>
        <v>0</v>
      </c>
      <c r="M165" s="673">
        <f t="shared" si="0"/>
        <v>-471.5</v>
      </c>
      <c r="N165" s="674">
        <f t="shared" si="0"/>
        <v>260.5</v>
      </c>
      <c r="O165" s="458"/>
    </row>
    <row r="166" spans="1:15" x14ac:dyDescent="0.2">
      <c r="A166" s="335" t="s">
        <v>235</v>
      </c>
      <c r="B166" s="336" t="s">
        <v>210</v>
      </c>
      <c r="C166" s="669">
        <f t="shared" si="0"/>
        <v>175934.5</v>
      </c>
      <c r="D166" s="663">
        <f t="shared" si="0"/>
        <v>162020</v>
      </c>
      <c r="E166" s="670">
        <f t="shared" si="0"/>
        <v>162020</v>
      </c>
      <c r="F166" s="671">
        <f t="shared" si="0"/>
        <v>1236</v>
      </c>
      <c r="G166" s="672">
        <f t="shared" si="0"/>
        <v>163256</v>
      </c>
      <c r="H166" s="672">
        <f t="shared" si="0"/>
        <v>36.327423084875925</v>
      </c>
      <c r="I166" s="672">
        <f t="shared" si="0"/>
        <v>258304.66459443144</v>
      </c>
      <c r="J166" s="672">
        <f t="shared" si="0"/>
        <v>4298.7000000000007</v>
      </c>
      <c r="K166" s="671">
        <f t="shared" si="0"/>
        <v>262603.36459443148</v>
      </c>
      <c r="L166" s="670">
        <f t="shared" si="0"/>
        <v>0</v>
      </c>
      <c r="M166" s="673">
        <f t="shared" si="0"/>
        <v>0</v>
      </c>
      <c r="N166" s="674">
        <f t="shared" si="0"/>
        <v>13914.5</v>
      </c>
      <c r="O166" s="458"/>
    </row>
    <row r="167" spans="1:15" ht="13.5" thickBot="1" x14ac:dyDescent="0.25">
      <c r="A167" s="337" t="s">
        <v>235</v>
      </c>
      <c r="B167" s="338" t="s">
        <v>211</v>
      </c>
      <c r="C167" s="675">
        <f t="shared" si="0"/>
        <v>289427</v>
      </c>
      <c r="D167" s="675">
        <f t="shared" si="0"/>
        <v>267569</v>
      </c>
      <c r="E167" s="676">
        <f t="shared" si="0"/>
        <v>267367.80000000005</v>
      </c>
      <c r="F167" s="677">
        <f t="shared" si="0"/>
        <v>1542.5</v>
      </c>
      <c r="G167" s="678">
        <f t="shared" si="0"/>
        <v>268910.30000000005</v>
      </c>
      <c r="H167" s="678">
        <f t="shared" si="0"/>
        <v>0</v>
      </c>
      <c r="I167" s="678">
        <f t="shared" si="0"/>
        <v>426618.62484611326</v>
      </c>
      <c r="J167" s="678">
        <f t="shared" si="0"/>
        <v>5365.1500000000005</v>
      </c>
      <c r="K167" s="677">
        <f t="shared" si="0"/>
        <v>431983.77484611329</v>
      </c>
      <c r="L167" s="676">
        <f>L35+L41+L47+L53+L59+L65+L71+L77+L83+L89+L95+L101+L107+L113+L119+L125+L131+L137+L143+L149+L155+L161</f>
        <v>11780683000</v>
      </c>
      <c r="M167" s="679">
        <f t="shared" si="0"/>
        <v>-3283</v>
      </c>
      <c r="N167" s="680">
        <f t="shared" si="0"/>
        <v>25141</v>
      </c>
      <c r="O167" s="458"/>
    </row>
    <row r="168" spans="1:15" ht="13.5" thickTop="1" x14ac:dyDescent="0.2">
      <c r="A168" s="587"/>
      <c r="B168" s="587"/>
      <c r="C168" s="681"/>
      <c r="D168" s="587"/>
      <c r="E168" s="589"/>
      <c r="F168" s="587"/>
      <c r="G168" s="589"/>
      <c r="H168" s="587"/>
      <c r="I168" s="589"/>
      <c r="J168" s="587"/>
      <c r="K168" s="587"/>
      <c r="L168" s="587"/>
      <c r="M168" s="587"/>
      <c r="N168" s="587"/>
      <c r="O168" s="458"/>
    </row>
    <row r="169" spans="1:15" ht="14.25" x14ac:dyDescent="0.2">
      <c r="A169" s="587"/>
      <c r="B169" s="587"/>
      <c r="C169" s="681"/>
      <c r="D169" s="587"/>
      <c r="E169" s="589"/>
      <c r="F169" s="587"/>
      <c r="G169" s="458"/>
      <c r="H169" s="682" t="s">
        <v>236</v>
      </c>
      <c r="I169" s="340"/>
      <c r="J169" s="340"/>
      <c r="K169" s="288"/>
      <c r="L169" s="341">
        <v>431983.77484611329</v>
      </c>
      <c r="M169" s="458"/>
      <c r="N169" s="458"/>
      <c r="O169" s="458"/>
    </row>
    <row r="170" spans="1:15" ht="14.25" x14ac:dyDescent="0.2">
      <c r="A170" s="587"/>
      <c r="B170" s="587"/>
      <c r="C170" s="681"/>
      <c r="D170" s="587"/>
      <c r="E170" s="589"/>
      <c r="F170" s="587"/>
      <c r="G170" s="458"/>
      <c r="H170" s="682" t="s">
        <v>237</v>
      </c>
      <c r="I170" s="340"/>
      <c r="J170" s="340"/>
      <c r="K170" s="288"/>
      <c r="L170" s="341">
        <v>27271.128977463715</v>
      </c>
      <c r="M170" s="458"/>
      <c r="N170" s="458"/>
      <c r="O170" s="458"/>
    </row>
    <row r="171" spans="1:15" x14ac:dyDescent="0.2">
      <c r="A171" s="587"/>
      <c r="B171" s="587"/>
      <c r="C171" s="681"/>
      <c r="D171" s="587"/>
      <c r="E171" s="589"/>
      <c r="F171" s="587"/>
      <c r="G171" s="458"/>
      <c r="H171" s="342" t="s">
        <v>238</v>
      </c>
      <c r="I171" s="340"/>
      <c r="J171" s="340"/>
      <c r="K171" s="288"/>
      <c r="L171" s="341">
        <v>11780685000</v>
      </c>
      <c r="M171" s="458"/>
      <c r="N171" s="458"/>
      <c r="O171" s="458"/>
    </row>
    <row r="172" spans="1:15" x14ac:dyDescent="0.2">
      <c r="A172" s="587"/>
      <c r="B172" s="587"/>
      <c r="C172" s="681"/>
      <c r="D172" s="587"/>
      <c r="E172" s="589"/>
      <c r="F172" s="587"/>
      <c r="G172" s="458"/>
      <c r="H172" s="342" t="s">
        <v>239</v>
      </c>
      <c r="I172" s="340"/>
      <c r="J172" s="340"/>
      <c r="K172" s="288"/>
      <c r="L172" s="341">
        <v>11816650000</v>
      </c>
      <c r="M172" s="458"/>
      <c r="N172" s="458"/>
      <c r="O172" s="458"/>
    </row>
    <row r="173" spans="1:15" x14ac:dyDescent="0.2">
      <c r="A173" s="587"/>
      <c r="B173" s="587"/>
      <c r="C173" s="681"/>
      <c r="D173" s="587"/>
      <c r="E173" s="589"/>
      <c r="F173" s="587"/>
      <c r="G173" s="458"/>
      <c r="H173" s="683" t="s">
        <v>240</v>
      </c>
      <c r="I173" s="343"/>
      <c r="J173" s="343"/>
      <c r="K173" s="344"/>
      <c r="L173" s="684">
        <v>11816650000</v>
      </c>
      <c r="M173" s="458"/>
      <c r="N173" s="458"/>
      <c r="O173" s="458"/>
    </row>
    <row r="174" spans="1:15" x14ac:dyDescent="0.2">
      <c r="A174" s="587"/>
      <c r="B174" s="587"/>
      <c r="C174" s="681"/>
      <c r="D174" s="587"/>
      <c r="E174" s="589"/>
      <c r="F174" s="587"/>
      <c r="G174" s="589"/>
      <c r="H174" s="587"/>
      <c r="I174" s="589"/>
      <c r="J174" s="587"/>
      <c r="K174" s="587"/>
      <c r="L174" s="587"/>
      <c r="M174" s="587"/>
      <c r="N174" s="589"/>
      <c r="O174" s="458"/>
    </row>
    <row r="175" spans="1:15" ht="20.25" x14ac:dyDescent="0.2">
      <c r="A175" s="345" t="s">
        <v>241</v>
      </c>
      <c r="B175" s="587"/>
      <c r="C175" s="681"/>
      <c r="D175" s="587"/>
      <c r="E175" s="685"/>
      <c r="F175" s="587"/>
      <c r="G175" s="589"/>
      <c r="H175" s="587"/>
      <c r="I175" s="589"/>
      <c r="J175" s="587"/>
      <c r="K175" s="587"/>
      <c r="L175" s="587"/>
      <c r="M175" s="587"/>
      <c r="N175" s="686"/>
      <c r="O175" s="458"/>
    </row>
    <row r="176" spans="1:15" x14ac:dyDescent="0.2">
      <c r="A176" s="458"/>
      <c r="B176" s="458"/>
      <c r="C176" s="458"/>
      <c r="D176" s="458"/>
      <c r="E176" s="458"/>
      <c r="F176" s="458"/>
      <c r="G176" s="458"/>
      <c r="H176" s="458"/>
      <c r="I176" s="458"/>
      <c r="J176" s="458"/>
      <c r="K176" s="458"/>
      <c r="L176" s="458"/>
      <c r="M176" s="458"/>
      <c r="N176" s="458"/>
      <c r="O176" s="458"/>
    </row>
    <row r="177" spans="1:16" ht="15.75" x14ac:dyDescent="0.2">
      <c r="A177" s="346" t="s">
        <v>242</v>
      </c>
      <c r="B177" s="587"/>
      <c r="C177" s="681"/>
      <c r="D177" s="587"/>
      <c r="E177" s="589"/>
      <c r="F177" s="587"/>
      <c r="G177" s="589"/>
      <c r="H177" s="587"/>
      <c r="I177" s="589"/>
      <c r="J177" s="587"/>
      <c r="K177" s="587"/>
      <c r="L177" s="587"/>
      <c r="M177" s="587"/>
      <c r="N177" s="587"/>
      <c r="O177" s="458"/>
    </row>
    <row r="178" spans="1:16" ht="16.5" thickBot="1" x14ac:dyDescent="0.25">
      <c r="A178" s="346" t="s">
        <v>243</v>
      </c>
      <c r="B178" s="587"/>
      <c r="C178" s="681"/>
      <c r="D178" s="587"/>
      <c r="E178" s="589"/>
      <c r="F178" s="587"/>
      <c r="G178" s="589"/>
      <c r="H178" s="587"/>
      <c r="I178" s="589"/>
      <c r="J178" s="587"/>
      <c r="K178" s="587"/>
      <c r="L178" s="587"/>
      <c r="M178" s="587"/>
      <c r="N178" s="587"/>
      <c r="O178" s="458"/>
    </row>
    <row r="179" spans="1:16" ht="58.5" thickTop="1" thickBot="1" x14ac:dyDescent="0.25">
      <c r="A179" s="355" t="s">
        <v>110</v>
      </c>
      <c r="B179" s="328" t="s">
        <v>192</v>
      </c>
      <c r="C179" s="615" t="s">
        <v>244</v>
      </c>
      <c r="D179" s="687" t="s">
        <v>245</v>
      </c>
      <c r="E179" s="688" t="s">
        <v>246</v>
      </c>
      <c r="F179" s="587"/>
      <c r="G179" s="589"/>
      <c r="H179" s="688" t="s">
        <v>247</v>
      </c>
      <c r="I179" s="587"/>
      <c r="J179" s="688" t="s">
        <v>248</v>
      </c>
      <c r="K179" s="689" t="s">
        <v>249</v>
      </c>
      <c r="L179" s="330" t="s">
        <v>202</v>
      </c>
      <c r="M179" s="587"/>
      <c r="N179" s="587"/>
      <c r="O179" s="458"/>
    </row>
    <row r="180" spans="1:16" ht="13.5" thickTop="1" x14ac:dyDescent="0.2">
      <c r="A180" s="690" t="s">
        <v>250</v>
      </c>
      <c r="B180" s="691" t="s">
        <v>206</v>
      </c>
      <c r="C180" s="692">
        <v>214</v>
      </c>
      <c r="D180" s="693"/>
      <c r="E180" s="692"/>
      <c r="F180" s="694"/>
      <c r="G180" s="694">
        <f t="shared" ref="G180:G202" si="1">E180+F180</f>
        <v>0</v>
      </c>
      <c r="H180" s="695"/>
      <c r="I180" s="696"/>
      <c r="J180" s="697"/>
      <c r="K180" s="698"/>
      <c r="L180" s="699"/>
      <c r="M180" s="587"/>
      <c r="N180" s="587"/>
      <c r="O180" s="458"/>
    </row>
    <row r="181" spans="1:16" x14ac:dyDescent="0.2">
      <c r="A181" s="541" t="s">
        <v>250</v>
      </c>
      <c r="B181" s="342" t="s">
        <v>207</v>
      </c>
      <c r="C181" s="633">
        <v>12</v>
      </c>
      <c r="D181" s="700"/>
      <c r="E181" s="633"/>
      <c r="F181" s="601"/>
      <c r="G181" s="601">
        <f t="shared" si="1"/>
        <v>0</v>
      </c>
      <c r="H181" s="636"/>
      <c r="I181" s="604"/>
      <c r="J181" s="637"/>
      <c r="K181" s="638"/>
      <c r="L181" s="635"/>
      <c r="M181" s="587"/>
      <c r="N181" s="587"/>
      <c r="O181" s="458"/>
    </row>
    <row r="182" spans="1:16" x14ac:dyDescent="0.2">
      <c r="A182" s="541" t="s">
        <v>250</v>
      </c>
      <c r="B182" s="342" t="s">
        <v>208</v>
      </c>
      <c r="C182" s="633">
        <v>154.5</v>
      </c>
      <c r="D182" s="700"/>
      <c r="E182" s="633"/>
      <c r="F182" s="601"/>
      <c r="G182" s="601">
        <f t="shared" si="1"/>
        <v>0</v>
      </c>
      <c r="H182" s="636"/>
      <c r="I182" s="604"/>
      <c r="J182" s="637"/>
      <c r="K182" s="638"/>
      <c r="L182" s="635"/>
      <c r="M182" s="587"/>
      <c r="N182" s="587"/>
      <c r="O182" s="458"/>
    </row>
    <row r="183" spans="1:16" x14ac:dyDescent="0.2">
      <c r="A183" s="347" t="s">
        <v>250</v>
      </c>
      <c r="B183" s="331" t="s">
        <v>209</v>
      </c>
      <c r="C183" s="641">
        <v>18</v>
      </c>
      <c r="D183" s="701"/>
      <c r="E183" s="641"/>
      <c r="F183" s="702"/>
      <c r="G183" s="601">
        <f t="shared" si="1"/>
        <v>0</v>
      </c>
      <c r="H183" s="644"/>
      <c r="I183" s="604"/>
      <c r="J183" s="643"/>
      <c r="K183" s="638"/>
      <c r="L183" s="645"/>
      <c r="M183" s="587"/>
      <c r="N183" s="587"/>
      <c r="O183" s="458"/>
    </row>
    <row r="184" spans="1:16" ht="13.5" thickBot="1" x14ac:dyDescent="0.25">
      <c r="A184" s="542" t="s">
        <v>250</v>
      </c>
      <c r="B184" s="331" t="s">
        <v>210</v>
      </c>
      <c r="C184" s="633">
        <v>732.5</v>
      </c>
      <c r="D184" s="700"/>
      <c r="E184" s="703"/>
      <c r="F184" s="702"/>
      <c r="G184" s="601">
        <f t="shared" si="1"/>
        <v>0</v>
      </c>
      <c r="H184" s="636"/>
      <c r="I184" s="604"/>
      <c r="J184" s="643"/>
      <c r="K184" s="638"/>
      <c r="L184" s="645"/>
      <c r="M184" s="587"/>
      <c r="N184" s="587"/>
      <c r="O184" s="458"/>
    </row>
    <row r="185" spans="1:16" ht="13.5" thickBot="1" x14ac:dyDescent="0.25">
      <c r="A185" s="348" t="s">
        <v>250</v>
      </c>
      <c r="B185" s="332" t="s">
        <v>211</v>
      </c>
      <c r="C185" s="646">
        <v>1131</v>
      </c>
      <c r="D185" s="704">
        <v>1256</v>
      </c>
      <c r="E185" s="705">
        <f>+C185/D185</f>
        <v>0.90047770700636942</v>
      </c>
      <c r="F185" s="649"/>
      <c r="G185" s="649"/>
      <c r="H185" s="706">
        <v>0.45850000000000002</v>
      </c>
      <c r="I185" s="648"/>
      <c r="J185" s="707">
        <v>5.8999999999999995</v>
      </c>
      <c r="K185" s="708">
        <v>7410.4</v>
      </c>
      <c r="L185" s="651">
        <f>ROUND($L$212*H185,-3)</f>
        <v>196505000</v>
      </c>
      <c r="M185" s="587"/>
      <c r="N185" s="587"/>
      <c r="O185" s="458"/>
    </row>
    <row r="186" spans="1:16" x14ac:dyDescent="0.2">
      <c r="A186" s="540" t="s">
        <v>251</v>
      </c>
      <c r="B186" s="342" t="s">
        <v>206</v>
      </c>
      <c r="C186" s="633">
        <v>0</v>
      </c>
      <c r="D186" s="700"/>
      <c r="E186" s="633"/>
      <c r="F186" s="601"/>
      <c r="G186" s="601">
        <f t="shared" si="1"/>
        <v>0</v>
      </c>
      <c r="H186" s="709"/>
      <c r="I186" s="604"/>
      <c r="J186" s="636"/>
      <c r="K186" s="638"/>
      <c r="L186" s="635"/>
      <c r="M186" s="587"/>
      <c r="N186" s="587"/>
      <c r="O186" s="458"/>
    </row>
    <row r="187" spans="1:16" x14ac:dyDescent="0.2">
      <c r="A187" s="541" t="s">
        <v>251</v>
      </c>
      <c r="B187" s="342" t="s">
        <v>207</v>
      </c>
      <c r="C187" s="633">
        <v>56</v>
      </c>
      <c r="D187" s="700"/>
      <c r="E187" s="633"/>
      <c r="F187" s="601"/>
      <c r="G187" s="601">
        <f t="shared" si="1"/>
        <v>0</v>
      </c>
      <c r="H187" s="709"/>
      <c r="I187" s="604"/>
      <c r="J187" s="636"/>
      <c r="K187" s="638"/>
      <c r="L187" s="635"/>
      <c r="M187" s="587"/>
      <c r="N187" s="587"/>
      <c r="O187" s="458"/>
    </row>
    <row r="188" spans="1:16" x14ac:dyDescent="0.2">
      <c r="A188" s="541" t="s">
        <v>251</v>
      </c>
      <c r="B188" s="342" t="s">
        <v>208</v>
      </c>
      <c r="C188" s="633">
        <v>0</v>
      </c>
      <c r="D188" s="700"/>
      <c r="E188" s="633"/>
      <c r="F188" s="601"/>
      <c r="G188" s="601">
        <f t="shared" si="1"/>
        <v>0</v>
      </c>
      <c r="H188" s="709"/>
      <c r="I188" s="604"/>
      <c r="J188" s="636"/>
      <c r="K188" s="638"/>
      <c r="L188" s="635"/>
      <c r="M188" s="587"/>
      <c r="N188" s="587"/>
      <c r="O188" s="458"/>
    </row>
    <row r="189" spans="1:16" ht="15" x14ac:dyDescent="0.25">
      <c r="A189" s="347" t="s">
        <v>251</v>
      </c>
      <c r="B189" s="331" t="s">
        <v>209</v>
      </c>
      <c r="C189" s="641">
        <v>7</v>
      </c>
      <c r="D189" s="701"/>
      <c r="E189" s="641"/>
      <c r="F189" s="702"/>
      <c r="G189" s="601">
        <f t="shared" si="1"/>
        <v>0</v>
      </c>
      <c r="H189" s="710"/>
      <c r="I189" s="604"/>
      <c r="J189" s="636"/>
      <c r="K189" s="638"/>
      <c r="L189" s="645"/>
      <c r="M189" s="587"/>
      <c r="N189" s="587"/>
      <c r="O189" s="458"/>
      <c r="P189" s="349"/>
    </row>
    <row r="190" spans="1:16" ht="15.75" thickBot="1" x14ac:dyDescent="0.3">
      <c r="A190" s="542" t="s">
        <v>251</v>
      </c>
      <c r="B190" s="331" t="s">
        <v>210</v>
      </c>
      <c r="C190" s="633">
        <v>255.5</v>
      </c>
      <c r="D190" s="700"/>
      <c r="E190" s="633"/>
      <c r="F190" s="702"/>
      <c r="G190" s="601">
        <f t="shared" si="1"/>
        <v>0</v>
      </c>
      <c r="H190" s="709"/>
      <c r="I190" s="604"/>
      <c r="J190" s="636"/>
      <c r="K190" s="638"/>
      <c r="L190" s="645"/>
      <c r="M190" s="587"/>
      <c r="N190" s="587"/>
      <c r="O190" s="458"/>
      <c r="P190" s="349"/>
    </row>
    <row r="191" spans="1:16" ht="15.75" thickBot="1" x14ac:dyDescent="0.3">
      <c r="A191" s="348" t="s">
        <v>251</v>
      </c>
      <c r="B191" s="332" t="s">
        <v>211</v>
      </c>
      <c r="C191" s="646">
        <v>318.5</v>
      </c>
      <c r="D191" s="704">
        <v>327</v>
      </c>
      <c r="E191" s="705">
        <f>+C191/D191</f>
        <v>0.97400611620795108</v>
      </c>
      <c r="F191" s="649"/>
      <c r="G191" s="649"/>
      <c r="H191" s="706">
        <v>0.1195</v>
      </c>
      <c r="I191" s="648"/>
      <c r="J191" s="707">
        <v>5.9</v>
      </c>
      <c r="K191" s="708">
        <v>1929.3000000000002</v>
      </c>
      <c r="L191" s="651">
        <f>ROUND($L$212*H191,-3)</f>
        <v>51216000</v>
      </c>
      <c r="M191" s="587"/>
      <c r="N191" s="587"/>
      <c r="O191" s="458"/>
      <c r="P191" s="349"/>
    </row>
    <row r="192" spans="1:16" ht="15" x14ac:dyDescent="0.25">
      <c r="A192" s="540" t="s">
        <v>143</v>
      </c>
      <c r="B192" s="342" t="s">
        <v>206</v>
      </c>
      <c r="C192" s="633">
        <v>64</v>
      </c>
      <c r="D192" s="700"/>
      <c r="E192" s="633"/>
      <c r="F192" s="601"/>
      <c r="G192" s="601">
        <f t="shared" si="1"/>
        <v>0</v>
      </c>
      <c r="H192" s="709"/>
      <c r="I192" s="604"/>
      <c r="J192" s="636"/>
      <c r="K192" s="638"/>
      <c r="L192" s="635"/>
      <c r="M192" s="587"/>
      <c r="N192" s="587"/>
      <c r="O192" s="458"/>
      <c r="P192" s="349"/>
    </row>
    <row r="193" spans="1:15" x14ac:dyDescent="0.2">
      <c r="A193" s="541" t="s">
        <v>143</v>
      </c>
      <c r="B193" s="342" t="s">
        <v>207</v>
      </c>
      <c r="C193" s="633">
        <v>13</v>
      </c>
      <c r="D193" s="700"/>
      <c r="E193" s="633"/>
      <c r="F193" s="601"/>
      <c r="G193" s="601">
        <f t="shared" si="1"/>
        <v>0</v>
      </c>
      <c r="H193" s="709"/>
      <c r="I193" s="604"/>
      <c r="J193" s="636"/>
      <c r="K193" s="638"/>
      <c r="L193" s="635"/>
      <c r="M193" s="587"/>
      <c r="N193" s="587"/>
      <c r="O193" s="458"/>
    </row>
    <row r="194" spans="1:15" x14ac:dyDescent="0.2">
      <c r="A194" s="541" t="s">
        <v>143</v>
      </c>
      <c r="B194" s="342" t="s">
        <v>208</v>
      </c>
      <c r="C194" s="633">
        <v>85</v>
      </c>
      <c r="D194" s="700"/>
      <c r="E194" s="633"/>
      <c r="F194" s="601"/>
      <c r="G194" s="601">
        <f t="shared" si="1"/>
        <v>0</v>
      </c>
      <c r="H194" s="709"/>
      <c r="I194" s="604"/>
      <c r="J194" s="636"/>
      <c r="K194" s="638"/>
      <c r="L194" s="635"/>
      <c r="M194" s="587"/>
      <c r="N194" s="587"/>
      <c r="O194" s="458"/>
    </row>
    <row r="195" spans="1:15" x14ac:dyDescent="0.2">
      <c r="A195" s="347" t="s">
        <v>143</v>
      </c>
      <c r="B195" s="331" t="s">
        <v>209</v>
      </c>
      <c r="C195" s="641">
        <v>5</v>
      </c>
      <c r="D195" s="701"/>
      <c r="E195" s="641"/>
      <c r="F195" s="702"/>
      <c r="G195" s="601">
        <f t="shared" si="1"/>
        <v>0</v>
      </c>
      <c r="H195" s="710"/>
      <c r="I195" s="604"/>
      <c r="J195" s="636"/>
      <c r="K195" s="638"/>
      <c r="L195" s="645"/>
      <c r="M195" s="587"/>
      <c r="N195" s="587"/>
      <c r="O195" s="458"/>
    </row>
    <row r="196" spans="1:15" ht="13.5" thickBot="1" x14ac:dyDescent="0.25">
      <c r="A196" s="542" t="s">
        <v>143</v>
      </c>
      <c r="B196" s="331" t="s">
        <v>210</v>
      </c>
      <c r="C196" s="633">
        <v>282</v>
      </c>
      <c r="D196" s="700"/>
      <c r="E196" s="633"/>
      <c r="F196" s="702"/>
      <c r="G196" s="601">
        <f t="shared" si="1"/>
        <v>0</v>
      </c>
      <c r="H196" s="709"/>
      <c r="I196" s="604"/>
      <c r="J196" s="636"/>
      <c r="K196" s="638"/>
      <c r="L196" s="645"/>
      <c r="M196" s="587"/>
      <c r="N196" s="587"/>
      <c r="O196" s="458"/>
    </row>
    <row r="197" spans="1:15" ht="13.5" thickBot="1" x14ac:dyDescent="0.25">
      <c r="A197" s="348" t="s">
        <v>143</v>
      </c>
      <c r="B197" s="332" t="s">
        <v>211</v>
      </c>
      <c r="C197" s="646">
        <v>449</v>
      </c>
      <c r="D197" s="704">
        <v>467</v>
      </c>
      <c r="E197" s="705">
        <f>+C197/D197</f>
        <v>0.96145610278372595</v>
      </c>
      <c r="F197" s="649"/>
      <c r="G197" s="649"/>
      <c r="H197" s="706">
        <v>0.17</v>
      </c>
      <c r="I197" s="648"/>
      <c r="J197" s="711">
        <v>5.6053452115812918</v>
      </c>
      <c r="K197" s="708">
        <v>2617.6962138084632</v>
      </c>
      <c r="L197" s="651">
        <f>ROUND($L$212*H197,-3)</f>
        <v>72859000</v>
      </c>
      <c r="M197" s="587"/>
      <c r="N197" s="587"/>
      <c r="O197" s="458"/>
    </row>
    <row r="198" spans="1:15" x14ac:dyDescent="0.2">
      <c r="A198" s="540" t="s">
        <v>252</v>
      </c>
      <c r="B198" s="342" t="s">
        <v>206</v>
      </c>
      <c r="C198" s="633">
        <v>163.5</v>
      </c>
      <c r="D198" s="700"/>
      <c r="E198" s="633"/>
      <c r="F198" s="601"/>
      <c r="G198" s="601">
        <f t="shared" si="1"/>
        <v>0</v>
      </c>
      <c r="H198" s="709"/>
      <c r="I198" s="604"/>
      <c r="J198" s="636"/>
      <c r="K198" s="638"/>
      <c r="L198" s="635"/>
      <c r="M198" s="587"/>
      <c r="N198" s="587"/>
      <c r="O198" s="458"/>
    </row>
    <row r="199" spans="1:15" x14ac:dyDescent="0.2">
      <c r="A199" s="541" t="s">
        <v>252</v>
      </c>
      <c r="B199" s="342" t="s">
        <v>207</v>
      </c>
      <c r="C199" s="633">
        <v>26</v>
      </c>
      <c r="D199" s="700"/>
      <c r="E199" s="633"/>
      <c r="F199" s="601"/>
      <c r="G199" s="601">
        <f t="shared" si="1"/>
        <v>0</v>
      </c>
      <c r="H199" s="709"/>
      <c r="I199" s="604"/>
      <c r="J199" s="636"/>
      <c r="K199" s="638"/>
      <c r="L199" s="635"/>
      <c r="M199" s="587"/>
      <c r="N199" s="587"/>
      <c r="O199" s="458"/>
    </row>
    <row r="200" spans="1:15" x14ac:dyDescent="0.2">
      <c r="A200" s="541" t="s">
        <v>252</v>
      </c>
      <c r="B200" s="342" t="s">
        <v>208</v>
      </c>
      <c r="C200" s="633">
        <v>81</v>
      </c>
      <c r="D200" s="700"/>
      <c r="E200" s="633"/>
      <c r="F200" s="601"/>
      <c r="G200" s="601">
        <f t="shared" si="1"/>
        <v>0</v>
      </c>
      <c r="H200" s="709"/>
      <c r="I200" s="604"/>
      <c r="J200" s="636"/>
      <c r="K200" s="638"/>
      <c r="L200" s="635"/>
      <c r="M200" s="587"/>
      <c r="N200" s="587"/>
      <c r="O200" s="458"/>
    </row>
    <row r="201" spans="1:15" x14ac:dyDescent="0.2">
      <c r="A201" s="347" t="s">
        <v>252</v>
      </c>
      <c r="B201" s="331" t="s">
        <v>209</v>
      </c>
      <c r="C201" s="641">
        <v>17</v>
      </c>
      <c r="D201" s="701"/>
      <c r="E201" s="641"/>
      <c r="F201" s="702"/>
      <c r="G201" s="601">
        <f t="shared" si="1"/>
        <v>0</v>
      </c>
      <c r="H201" s="710"/>
      <c r="I201" s="604"/>
      <c r="J201" s="636"/>
      <c r="K201" s="638"/>
      <c r="L201" s="645"/>
      <c r="M201" s="587"/>
      <c r="N201" s="587"/>
      <c r="O201" s="458"/>
    </row>
    <row r="202" spans="1:15" ht="13.5" thickBot="1" x14ac:dyDescent="0.25">
      <c r="A202" s="542" t="s">
        <v>252</v>
      </c>
      <c r="B202" s="331" t="s">
        <v>210</v>
      </c>
      <c r="C202" s="633">
        <v>414</v>
      </c>
      <c r="D202" s="700"/>
      <c r="E202" s="633"/>
      <c r="F202" s="702"/>
      <c r="G202" s="601">
        <f t="shared" si="1"/>
        <v>0</v>
      </c>
      <c r="H202" s="709"/>
      <c r="I202" s="604"/>
      <c r="J202" s="636"/>
      <c r="K202" s="638"/>
      <c r="L202" s="645"/>
      <c r="M202" s="587"/>
      <c r="N202" s="587"/>
      <c r="O202" s="458"/>
    </row>
    <row r="203" spans="1:15" ht="13.5" thickBot="1" x14ac:dyDescent="0.25">
      <c r="A203" s="348" t="s">
        <v>252</v>
      </c>
      <c r="B203" s="332" t="s">
        <v>211</v>
      </c>
      <c r="C203" s="646">
        <v>701.5</v>
      </c>
      <c r="D203" s="704">
        <v>690</v>
      </c>
      <c r="E203" s="705">
        <f>+C203/D203</f>
        <v>1.0166666666666666</v>
      </c>
      <c r="F203" s="649"/>
      <c r="G203" s="649"/>
      <c r="H203" s="706">
        <v>0.252</v>
      </c>
      <c r="I203" s="648"/>
      <c r="J203" s="707">
        <v>5.9</v>
      </c>
      <c r="K203" s="708">
        <v>4071.0000000000005</v>
      </c>
      <c r="L203" s="651">
        <f>ROUND($L$212*H203,-3)</f>
        <v>108003000</v>
      </c>
      <c r="M203" s="587"/>
      <c r="N203" s="587"/>
      <c r="O203" s="458"/>
    </row>
    <row r="204" spans="1:15" x14ac:dyDescent="0.2">
      <c r="A204" s="333" t="s">
        <v>235</v>
      </c>
      <c r="B204" s="334" t="s">
        <v>206</v>
      </c>
      <c r="C204" s="663">
        <f>C180+C186+C192+C198</f>
        <v>441.5</v>
      </c>
      <c r="D204" s="712">
        <f>D180+D186+D192+D198</f>
        <v>0</v>
      </c>
      <c r="E204" s="663"/>
      <c r="F204" s="665"/>
      <c r="G204" s="666"/>
      <c r="H204" s="666"/>
      <c r="I204" s="666"/>
      <c r="J204" s="666"/>
      <c r="K204" s="665"/>
      <c r="L204" s="664"/>
      <c r="M204" s="587"/>
      <c r="N204" s="587"/>
      <c r="O204" s="458"/>
    </row>
    <row r="205" spans="1:15" x14ac:dyDescent="0.2">
      <c r="A205" s="335" t="s">
        <v>235</v>
      </c>
      <c r="B205" s="336" t="s">
        <v>207</v>
      </c>
      <c r="C205" s="669">
        <f t="shared" ref="C205:D209" si="2">C181+C187+C193+C199</f>
        <v>107</v>
      </c>
      <c r="D205" s="713">
        <f t="shared" si="2"/>
        <v>0</v>
      </c>
      <c r="E205" s="669"/>
      <c r="F205" s="671"/>
      <c r="G205" s="672"/>
      <c r="H205" s="672"/>
      <c r="I205" s="672"/>
      <c r="J205" s="672"/>
      <c r="K205" s="671"/>
      <c r="L205" s="670"/>
      <c r="M205" s="587"/>
      <c r="N205" s="587"/>
      <c r="O205" s="458"/>
    </row>
    <row r="206" spans="1:15" x14ac:dyDescent="0.2">
      <c r="A206" s="335" t="s">
        <v>235</v>
      </c>
      <c r="B206" s="336" t="s">
        <v>208</v>
      </c>
      <c r="C206" s="669">
        <f t="shared" si="2"/>
        <v>320.5</v>
      </c>
      <c r="D206" s="713">
        <f t="shared" si="2"/>
        <v>0</v>
      </c>
      <c r="E206" s="669"/>
      <c r="F206" s="671"/>
      <c r="G206" s="672"/>
      <c r="H206" s="672"/>
      <c r="I206" s="672"/>
      <c r="J206" s="672"/>
      <c r="K206" s="671"/>
      <c r="L206" s="670"/>
      <c r="M206" s="587"/>
      <c r="N206" s="587"/>
      <c r="O206" s="458"/>
    </row>
    <row r="207" spans="1:15" x14ac:dyDescent="0.2">
      <c r="A207" s="335" t="s">
        <v>235</v>
      </c>
      <c r="B207" s="336" t="s">
        <v>209</v>
      </c>
      <c r="C207" s="669">
        <f t="shared" si="2"/>
        <v>47</v>
      </c>
      <c r="D207" s="713">
        <f t="shared" si="2"/>
        <v>0</v>
      </c>
      <c r="E207" s="669"/>
      <c r="F207" s="671"/>
      <c r="G207" s="672"/>
      <c r="H207" s="672"/>
      <c r="I207" s="672"/>
      <c r="J207" s="672"/>
      <c r="K207" s="671"/>
      <c r="L207" s="670"/>
      <c r="M207" s="587"/>
      <c r="N207" s="587"/>
      <c r="O207" s="458"/>
    </row>
    <row r="208" spans="1:15" x14ac:dyDescent="0.2">
      <c r="A208" s="335" t="s">
        <v>235</v>
      </c>
      <c r="B208" s="336" t="s">
        <v>210</v>
      </c>
      <c r="C208" s="669">
        <f t="shared" si="2"/>
        <v>1684</v>
      </c>
      <c r="D208" s="713">
        <f t="shared" si="2"/>
        <v>0</v>
      </c>
      <c r="E208" s="669"/>
      <c r="F208" s="671"/>
      <c r="G208" s="672"/>
      <c r="H208" s="672"/>
      <c r="I208" s="672"/>
      <c r="J208" s="672"/>
      <c r="K208" s="671"/>
      <c r="L208" s="670"/>
      <c r="M208" s="587"/>
      <c r="N208" s="587"/>
      <c r="O208" s="458"/>
    </row>
    <row r="209" spans="1:15" ht="13.5" thickBot="1" x14ac:dyDescent="0.25">
      <c r="A209" s="337" t="s">
        <v>235</v>
      </c>
      <c r="B209" s="338" t="s">
        <v>211</v>
      </c>
      <c r="C209" s="675">
        <f t="shared" si="2"/>
        <v>2600</v>
      </c>
      <c r="D209" s="714">
        <f t="shared" si="2"/>
        <v>2740</v>
      </c>
      <c r="E209" s="350">
        <f>+C209/D209</f>
        <v>0.94890510948905105</v>
      </c>
      <c r="F209" s="677"/>
      <c r="G209" s="678"/>
      <c r="H209" s="715"/>
      <c r="I209" s="678"/>
      <c r="J209" s="678"/>
      <c r="K209" s="677">
        <f>K185+K191+K197+K203</f>
        <v>16028.396213808464</v>
      </c>
      <c r="L209" s="716">
        <f>L185+L191+L197+L203</f>
        <v>428583000</v>
      </c>
      <c r="M209" s="587"/>
      <c r="N209" s="587"/>
      <c r="O209" s="458"/>
    </row>
    <row r="210" spans="1:15" ht="13.5" thickTop="1" x14ac:dyDescent="0.2">
      <c r="A210" s="717"/>
      <c r="B210" s="587"/>
      <c r="C210" s="588"/>
      <c r="D210" s="587"/>
      <c r="E210" s="587"/>
      <c r="F210" s="587"/>
      <c r="G210" s="587"/>
      <c r="H210" s="587"/>
      <c r="I210" s="589"/>
      <c r="J210" s="587"/>
      <c r="K210" s="587"/>
      <c r="L210" s="310"/>
      <c r="M210" s="587"/>
      <c r="N210" s="587"/>
      <c r="O210" s="458"/>
    </row>
    <row r="211" spans="1:15" x14ac:dyDescent="0.2">
      <c r="A211" s="718"/>
      <c r="B211" s="587"/>
      <c r="C211" s="588"/>
      <c r="D211" s="587"/>
      <c r="E211" s="587"/>
      <c r="F211" s="587"/>
      <c r="G211" s="587"/>
      <c r="H211" s="587"/>
      <c r="I211" s="342" t="s">
        <v>253</v>
      </c>
      <c r="J211" s="340"/>
      <c r="K211" s="288"/>
      <c r="L211" s="341">
        <v>428583000</v>
      </c>
      <c r="M211" s="458"/>
      <c r="N211" s="458"/>
      <c r="O211" s="458"/>
    </row>
    <row r="212" spans="1:15" x14ac:dyDescent="0.2">
      <c r="A212" s="718"/>
      <c r="B212" s="587"/>
      <c r="C212" s="588"/>
      <c r="D212" s="587"/>
      <c r="E212" s="587"/>
      <c r="F212" s="587"/>
      <c r="G212" s="587"/>
      <c r="H212" s="587"/>
      <c r="I212" s="683" t="s">
        <v>254</v>
      </c>
      <c r="J212" s="343"/>
      <c r="K212" s="344"/>
      <c r="L212" s="684">
        <v>428583000</v>
      </c>
      <c r="M212" s="458"/>
      <c r="N212" s="458"/>
      <c r="O212" s="458"/>
    </row>
    <row r="213" spans="1:15" x14ac:dyDescent="0.2">
      <c r="A213" s="718"/>
      <c r="B213" s="587"/>
      <c r="C213" s="588"/>
      <c r="D213" s="587"/>
      <c r="E213" s="587"/>
      <c r="F213" s="587"/>
      <c r="G213" s="587"/>
      <c r="H213" s="587"/>
      <c r="I213" s="589"/>
      <c r="J213" s="587"/>
      <c r="K213" s="587"/>
      <c r="L213" s="587"/>
      <c r="M213" s="458"/>
      <c r="N213" s="458"/>
      <c r="O213" s="458"/>
    </row>
    <row r="214" spans="1:15" ht="20.25" x14ac:dyDescent="0.2">
      <c r="A214" s="543" t="s">
        <v>255</v>
      </c>
      <c r="B214" s="587"/>
      <c r="C214" s="681"/>
      <c r="D214" s="587"/>
      <c r="E214" s="685"/>
      <c r="F214" s="587"/>
      <c r="G214" s="589"/>
      <c r="H214" s="587"/>
      <c r="I214" s="589"/>
      <c r="J214" s="587"/>
      <c r="K214" s="587"/>
      <c r="L214" s="587"/>
      <c r="M214" s="458"/>
      <c r="N214" s="458"/>
      <c r="O214" s="458"/>
    </row>
    <row r="215" spans="1:15" ht="15.75" x14ac:dyDescent="0.2">
      <c r="A215" s="544" t="s">
        <v>256</v>
      </c>
      <c r="B215" s="587"/>
      <c r="C215" s="588"/>
      <c r="D215" s="587"/>
      <c r="E215" s="587"/>
      <c r="F215" s="587"/>
      <c r="G215" s="587"/>
      <c r="H215" s="587"/>
      <c r="I215" s="351"/>
      <c r="J215" s="351"/>
      <c r="K215" s="351"/>
      <c r="L215" s="719"/>
      <c r="M215" s="458"/>
      <c r="N215" s="458"/>
      <c r="O215" s="458"/>
    </row>
    <row r="216" spans="1:15" ht="15" thickBot="1" x14ac:dyDescent="0.25">
      <c r="A216" s="720" t="s">
        <v>257</v>
      </c>
      <c r="B216" s="587"/>
      <c r="C216" s="588"/>
      <c r="D216" s="587"/>
      <c r="E216" s="587"/>
      <c r="F216" s="587"/>
      <c r="G216" s="587"/>
      <c r="H216" s="587"/>
      <c r="I216" s="589"/>
      <c r="J216" s="587"/>
      <c r="K216" s="351"/>
      <c r="L216" s="351"/>
      <c r="M216" s="351"/>
      <c r="N216" s="719"/>
      <c r="O216" s="458"/>
    </row>
    <row r="217" spans="1:15" ht="57.75" thickTop="1" x14ac:dyDescent="0.2">
      <c r="A217" s="355" t="s">
        <v>110</v>
      </c>
      <c r="B217" s="328" t="s">
        <v>192</v>
      </c>
      <c r="C217" s="721" t="s">
        <v>258</v>
      </c>
      <c r="D217" s="329" t="s">
        <v>259</v>
      </c>
      <c r="E217" s="722" t="s">
        <v>260</v>
      </c>
      <c r="F217" s="330" t="s">
        <v>202</v>
      </c>
      <c r="G217" s="458"/>
      <c r="H217" s="458"/>
      <c r="I217" s="458"/>
      <c r="J217" s="458"/>
      <c r="K217" s="458"/>
      <c r="L217" s="458"/>
      <c r="M217" s="458"/>
      <c r="N217" s="458"/>
      <c r="O217" s="458"/>
    </row>
    <row r="218" spans="1:15" x14ac:dyDescent="0.2">
      <c r="A218" s="623">
        <v>1</v>
      </c>
      <c r="B218" s="624">
        <v>2</v>
      </c>
      <c r="C218" s="624">
        <v>3</v>
      </c>
      <c r="D218" s="627">
        <v>8</v>
      </c>
      <c r="E218" s="630">
        <v>11</v>
      </c>
      <c r="F218" s="626">
        <v>12</v>
      </c>
      <c r="G218" s="458"/>
      <c r="H218" s="458"/>
      <c r="I218" s="458"/>
      <c r="J218" s="458"/>
      <c r="K218" s="458"/>
      <c r="L218" s="458"/>
      <c r="M218" s="458"/>
      <c r="N218" s="458"/>
      <c r="O218" s="458"/>
    </row>
    <row r="219" spans="1:15" x14ac:dyDescent="0.2">
      <c r="A219" s="655"/>
      <c r="B219" s="603"/>
      <c r="C219" s="723"/>
      <c r="D219" s="724"/>
      <c r="E219" s="725"/>
      <c r="F219" s="726"/>
      <c r="G219" s="458"/>
      <c r="H219" s="458"/>
      <c r="I219" s="458"/>
      <c r="J219" s="458"/>
      <c r="K219" s="458"/>
      <c r="L219" s="458"/>
      <c r="M219" s="458"/>
      <c r="N219" s="458"/>
      <c r="O219" s="458"/>
    </row>
    <row r="220" spans="1:15" x14ac:dyDescent="0.2">
      <c r="A220" s="541" t="s">
        <v>205</v>
      </c>
      <c r="B220" s="342" t="s">
        <v>206</v>
      </c>
      <c r="C220" s="700">
        <v>44</v>
      </c>
      <c r="D220" s="637">
        <v>1.2</v>
      </c>
      <c r="E220" s="727">
        <f>C220*D220</f>
        <v>52.8</v>
      </c>
      <c r="F220" s="635"/>
      <c r="G220" s="458"/>
      <c r="H220" s="458"/>
      <c r="I220" s="458"/>
      <c r="J220" s="458"/>
      <c r="K220" s="458"/>
      <c r="L220" s="458"/>
      <c r="M220" s="458"/>
      <c r="N220" s="458"/>
      <c r="O220" s="458"/>
    </row>
    <row r="221" spans="1:15" x14ac:dyDescent="0.2">
      <c r="A221" s="541" t="s">
        <v>205</v>
      </c>
      <c r="B221" s="342" t="s">
        <v>207</v>
      </c>
      <c r="C221" s="700">
        <v>47</v>
      </c>
      <c r="D221" s="637">
        <v>1.2</v>
      </c>
      <c r="E221" s="727">
        <f>C221*D221</f>
        <v>56.4</v>
      </c>
      <c r="F221" s="635"/>
      <c r="G221" s="458"/>
      <c r="H221" s="458"/>
      <c r="I221" s="458"/>
      <c r="J221" s="458"/>
      <c r="K221" s="458"/>
      <c r="L221" s="458"/>
      <c r="M221" s="458"/>
      <c r="N221" s="458"/>
      <c r="O221" s="458"/>
    </row>
    <row r="222" spans="1:15" x14ac:dyDescent="0.2">
      <c r="A222" s="541" t="s">
        <v>205</v>
      </c>
      <c r="B222" s="342" t="s">
        <v>208</v>
      </c>
      <c r="C222" s="700">
        <v>64</v>
      </c>
      <c r="D222" s="728">
        <v>1.1625000000000001</v>
      </c>
      <c r="E222" s="727">
        <f>C222*D222</f>
        <v>74.400000000000006</v>
      </c>
      <c r="F222" s="635"/>
      <c r="G222" s="729"/>
      <c r="H222" s="458"/>
      <c r="I222" s="458"/>
      <c r="J222" s="458"/>
      <c r="K222" s="458"/>
      <c r="L222" s="458"/>
      <c r="M222" s="458"/>
      <c r="N222" s="458"/>
      <c r="O222" s="458"/>
    </row>
    <row r="223" spans="1:15" ht="13.5" thickBot="1" x14ac:dyDescent="0.25">
      <c r="A223" s="542" t="s">
        <v>205</v>
      </c>
      <c r="B223" s="331" t="s">
        <v>210</v>
      </c>
      <c r="C223" s="700">
        <v>0</v>
      </c>
      <c r="D223" s="637">
        <v>0</v>
      </c>
      <c r="E223" s="727">
        <f>C223*D223</f>
        <v>0</v>
      </c>
      <c r="F223" s="645"/>
      <c r="G223" s="458"/>
      <c r="H223" s="458"/>
      <c r="I223" s="458"/>
      <c r="J223" s="458"/>
      <c r="K223" s="458"/>
      <c r="L223" s="458"/>
      <c r="M223" s="458"/>
      <c r="N223" s="458"/>
      <c r="O223" s="458"/>
    </row>
    <row r="224" spans="1:15" ht="13.5" thickBot="1" x14ac:dyDescent="0.25">
      <c r="A224" s="348" t="s">
        <v>205</v>
      </c>
      <c r="B224" s="332" t="s">
        <v>211</v>
      </c>
      <c r="C224" s="704">
        <v>155</v>
      </c>
      <c r="D224" s="707"/>
      <c r="E224" s="730">
        <f>SUM(E220:E223)</f>
        <v>183.6</v>
      </c>
      <c r="F224" s="651">
        <f>ROUND(E224*$L$173/($E$279+$K$167),-3)</f>
        <v>5007000</v>
      </c>
      <c r="G224" s="458"/>
      <c r="H224" s="458"/>
      <c r="I224" s="458"/>
      <c r="J224" s="458"/>
      <c r="K224" s="458"/>
      <c r="L224" s="458"/>
      <c r="M224" s="458"/>
      <c r="N224" s="458"/>
      <c r="O224" s="458"/>
    </row>
    <row r="225" spans="1:15" x14ac:dyDescent="0.2">
      <c r="A225" s="654" t="s">
        <v>212</v>
      </c>
      <c r="B225" s="342" t="s">
        <v>206</v>
      </c>
      <c r="C225" s="700">
        <v>56</v>
      </c>
      <c r="D225" s="637">
        <v>1.2</v>
      </c>
      <c r="E225" s="638">
        <f>C225*D225</f>
        <v>67.2</v>
      </c>
      <c r="F225" s="635"/>
      <c r="G225" s="458"/>
      <c r="H225" s="458"/>
      <c r="I225" s="458"/>
      <c r="J225" s="458"/>
      <c r="K225" s="458"/>
      <c r="L225" s="458"/>
      <c r="M225" s="458"/>
      <c r="N225" s="458"/>
      <c r="O225" s="458"/>
    </row>
    <row r="226" spans="1:15" x14ac:dyDescent="0.2">
      <c r="A226" s="655" t="s">
        <v>212</v>
      </c>
      <c r="B226" s="342" t="s">
        <v>207</v>
      </c>
      <c r="C226" s="700">
        <v>39</v>
      </c>
      <c r="D226" s="637">
        <v>1.2</v>
      </c>
      <c r="E226" s="638">
        <f>C226*D226</f>
        <v>46.8</v>
      </c>
      <c r="F226" s="635"/>
      <c r="G226" s="458"/>
      <c r="H226" s="458"/>
      <c r="I226" s="458"/>
      <c r="J226" s="458"/>
      <c r="K226" s="458"/>
      <c r="L226" s="458"/>
      <c r="M226" s="458"/>
      <c r="N226" s="458"/>
      <c r="O226" s="458"/>
    </row>
    <row r="227" spans="1:15" x14ac:dyDescent="0.2">
      <c r="A227" s="655" t="s">
        <v>212</v>
      </c>
      <c r="B227" s="342" t="s">
        <v>208</v>
      </c>
      <c r="C227" s="700">
        <v>11</v>
      </c>
      <c r="D227" s="637">
        <v>1.2000000000000002</v>
      </c>
      <c r="E227" s="638">
        <f>C227*D227</f>
        <v>13.200000000000003</v>
      </c>
      <c r="F227" s="635"/>
      <c r="G227" s="458"/>
      <c r="H227" s="458"/>
      <c r="I227" s="458"/>
      <c r="J227" s="458"/>
      <c r="K227" s="458"/>
      <c r="L227" s="458"/>
      <c r="M227" s="458"/>
      <c r="N227" s="458"/>
      <c r="O227" s="458"/>
    </row>
    <row r="228" spans="1:15" ht="13.5" thickBot="1" x14ac:dyDescent="0.25">
      <c r="A228" s="657" t="s">
        <v>212</v>
      </c>
      <c r="B228" s="331" t="s">
        <v>210</v>
      </c>
      <c r="C228" s="700">
        <v>0</v>
      </c>
      <c r="D228" s="637">
        <v>0</v>
      </c>
      <c r="E228" s="638">
        <f>C228*D228</f>
        <v>0</v>
      </c>
      <c r="F228" s="645"/>
      <c r="G228" s="458"/>
      <c r="H228" s="458"/>
      <c r="I228" s="458"/>
      <c r="J228" s="458"/>
      <c r="K228" s="458"/>
      <c r="L228" s="458"/>
      <c r="M228" s="458"/>
      <c r="N228" s="458"/>
      <c r="O228" s="458"/>
    </row>
    <row r="229" spans="1:15" ht="13.5" thickBot="1" x14ac:dyDescent="0.25">
      <c r="A229" s="348" t="s">
        <v>212</v>
      </c>
      <c r="B229" s="332" t="s">
        <v>211</v>
      </c>
      <c r="C229" s="704">
        <v>106</v>
      </c>
      <c r="D229" s="707"/>
      <c r="E229" s="650">
        <f>SUM(E225:E228)</f>
        <v>127.2</v>
      </c>
      <c r="F229" s="651">
        <f>ROUND(E229*$L$173/($E$279+$K$167),-3)</f>
        <v>3469000</v>
      </c>
      <c r="G229" s="458"/>
      <c r="H229" s="458"/>
      <c r="I229" s="458"/>
      <c r="J229" s="458"/>
      <c r="K229" s="458"/>
      <c r="L229" s="458"/>
      <c r="M229" s="458"/>
      <c r="N229" s="458"/>
      <c r="O229" s="458"/>
    </row>
    <row r="230" spans="1:15" x14ac:dyDescent="0.2">
      <c r="A230" s="654" t="s">
        <v>214</v>
      </c>
      <c r="B230" s="342" t="s">
        <v>206</v>
      </c>
      <c r="C230" s="700">
        <v>48</v>
      </c>
      <c r="D230" s="637">
        <v>1.2</v>
      </c>
      <c r="E230" s="638">
        <f>C230*D230</f>
        <v>57.599999999999994</v>
      </c>
      <c r="F230" s="635"/>
      <c r="G230" s="458"/>
      <c r="H230" s="458"/>
      <c r="I230" s="458"/>
      <c r="J230" s="458"/>
      <c r="K230" s="458"/>
      <c r="L230" s="458"/>
      <c r="M230" s="458"/>
      <c r="N230" s="458"/>
      <c r="O230" s="458"/>
    </row>
    <row r="231" spans="1:15" x14ac:dyDescent="0.2">
      <c r="A231" s="655" t="s">
        <v>214</v>
      </c>
      <c r="B231" s="342" t="s">
        <v>207</v>
      </c>
      <c r="C231" s="700">
        <v>25</v>
      </c>
      <c r="D231" s="637">
        <v>1.2</v>
      </c>
      <c r="E231" s="638">
        <f>C231*D231</f>
        <v>30</v>
      </c>
      <c r="F231" s="635"/>
      <c r="G231" s="458"/>
      <c r="H231" s="458"/>
      <c r="I231" s="458"/>
      <c r="J231" s="458"/>
      <c r="K231" s="458"/>
      <c r="L231" s="458"/>
      <c r="M231" s="458"/>
      <c r="N231" s="458"/>
      <c r="O231" s="458"/>
    </row>
    <row r="232" spans="1:15" x14ac:dyDescent="0.2">
      <c r="A232" s="655" t="s">
        <v>214</v>
      </c>
      <c r="B232" s="342" t="s">
        <v>208</v>
      </c>
      <c r="C232" s="700">
        <v>26</v>
      </c>
      <c r="D232" s="637">
        <v>1.2</v>
      </c>
      <c r="E232" s="638">
        <f>C232*D232</f>
        <v>31.2</v>
      </c>
      <c r="F232" s="635"/>
      <c r="G232" s="458"/>
      <c r="H232" s="458"/>
      <c r="I232" s="458"/>
      <c r="J232" s="458"/>
      <c r="K232" s="458"/>
      <c r="L232" s="458"/>
      <c r="M232" s="458"/>
      <c r="N232" s="458"/>
      <c r="O232" s="458"/>
    </row>
    <row r="233" spans="1:15" ht="13.5" thickBot="1" x14ac:dyDescent="0.25">
      <c r="A233" s="657" t="s">
        <v>214</v>
      </c>
      <c r="B233" s="331" t="s">
        <v>210</v>
      </c>
      <c r="C233" s="700">
        <v>0</v>
      </c>
      <c r="D233" s="637">
        <v>0</v>
      </c>
      <c r="E233" s="638">
        <f>C233*D233</f>
        <v>0</v>
      </c>
      <c r="F233" s="645"/>
      <c r="G233" s="458"/>
      <c r="H233" s="458"/>
      <c r="I233" s="458"/>
      <c r="J233" s="458"/>
      <c r="K233" s="458"/>
      <c r="L233" s="458"/>
      <c r="M233" s="458"/>
      <c r="N233" s="458"/>
      <c r="O233" s="458"/>
    </row>
    <row r="234" spans="1:15" ht="13.5" thickBot="1" x14ac:dyDescent="0.25">
      <c r="A234" s="348" t="s">
        <v>214</v>
      </c>
      <c r="B234" s="332" t="s">
        <v>211</v>
      </c>
      <c r="C234" s="704">
        <v>99</v>
      </c>
      <c r="D234" s="707"/>
      <c r="E234" s="650">
        <f>SUM(E230:E233)</f>
        <v>118.8</v>
      </c>
      <c r="F234" s="651">
        <f>ROUND(E234*$L$173/($E$279+$K$167),-3)</f>
        <v>3240000</v>
      </c>
      <c r="G234" s="458"/>
      <c r="H234" s="458"/>
      <c r="I234" s="458"/>
      <c r="J234" s="458"/>
      <c r="K234" s="458"/>
      <c r="L234" s="458"/>
      <c r="M234" s="458"/>
      <c r="N234" s="458"/>
      <c r="O234" s="458"/>
    </row>
    <row r="235" spans="1:15" x14ac:dyDescent="0.2">
      <c r="A235" s="654" t="s">
        <v>216</v>
      </c>
      <c r="B235" s="342" t="s">
        <v>206</v>
      </c>
      <c r="C235" s="700">
        <v>9</v>
      </c>
      <c r="D235" s="637">
        <v>1.2000000000000002</v>
      </c>
      <c r="E235" s="638">
        <f>C235*D235</f>
        <v>10.8</v>
      </c>
      <c r="F235" s="635"/>
      <c r="G235" s="458"/>
      <c r="H235" s="458"/>
      <c r="I235" s="458"/>
      <c r="J235" s="458"/>
      <c r="K235" s="458"/>
      <c r="L235" s="458"/>
      <c r="M235" s="458"/>
      <c r="N235" s="458"/>
      <c r="O235" s="458"/>
    </row>
    <row r="236" spans="1:15" x14ac:dyDescent="0.2">
      <c r="A236" s="655" t="s">
        <v>216</v>
      </c>
      <c r="B236" s="342" t="s">
        <v>207</v>
      </c>
      <c r="C236" s="700">
        <v>5</v>
      </c>
      <c r="D236" s="637">
        <v>1.2</v>
      </c>
      <c r="E236" s="638">
        <f>C236*D236</f>
        <v>6</v>
      </c>
      <c r="F236" s="635"/>
      <c r="G236" s="458"/>
      <c r="H236" s="458"/>
      <c r="I236" s="458"/>
      <c r="J236" s="458"/>
      <c r="K236" s="458"/>
      <c r="L236" s="458"/>
      <c r="M236" s="458"/>
      <c r="N236" s="458"/>
      <c r="O236" s="458"/>
    </row>
    <row r="237" spans="1:15" x14ac:dyDescent="0.2">
      <c r="A237" s="655" t="s">
        <v>216</v>
      </c>
      <c r="B237" s="342" t="s">
        <v>208</v>
      </c>
      <c r="C237" s="700">
        <v>35</v>
      </c>
      <c r="D237" s="637">
        <v>1.2</v>
      </c>
      <c r="E237" s="638">
        <f>C237*D237</f>
        <v>42</v>
      </c>
      <c r="F237" s="635"/>
      <c r="G237" s="458"/>
      <c r="H237" s="458"/>
      <c r="I237" s="458"/>
      <c r="J237" s="458"/>
      <c r="K237" s="458"/>
      <c r="L237" s="458"/>
      <c r="M237" s="458"/>
      <c r="N237" s="458"/>
      <c r="O237" s="458"/>
    </row>
    <row r="238" spans="1:15" ht="13.5" thickBot="1" x14ac:dyDescent="0.25">
      <c r="A238" s="657" t="s">
        <v>216</v>
      </c>
      <c r="B238" s="331" t="s">
        <v>210</v>
      </c>
      <c r="C238" s="700">
        <v>0</v>
      </c>
      <c r="D238" s="637">
        <v>0</v>
      </c>
      <c r="E238" s="638">
        <f>C238*D238</f>
        <v>0</v>
      </c>
      <c r="F238" s="645"/>
      <c r="G238" s="458"/>
      <c r="H238" s="458"/>
      <c r="I238" s="458"/>
      <c r="J238" s="458"/>
      <c r="K238" s="458"/>
      <c r="L238" s="458"/>
      <c r="M238" s="458"/>
      <c r="N238" s="458"/>
      <c r="O238" s="458"/>
    </row>
    <row r="239" spans="1:15" ht="13.5" thickBot="1" x14ac:dyDescent="0.25">
      <c r="A239" s="348" t="s">
        <v>216</v>
      </c>
      <c r="B239" s="332" t="s">
        <v>211</v>
      </c>
      <c r="C239" s="704">
        <v>49</v>
      </c>
      <c r="D239" s="707"/>
      <c r="E239" s="650">
        <f>SUM(E235:E238)</f>
        <v>58.8</v>
      </c>
      <c r="F239" s="651">
        <f>ROUND(E239*$L$173/($E$279+$K$167),-3)</f>
        <v>1604000</v>
      </c>
      <c r="G239" s="458"/>
      <c r="H239" s="458"/>
      <c r="I239" s="458"/>
      <c r="J239" s="458"/>
      <c r="K239" s="458"/>
      <c r="L239" s="458"/>
      <c r="M239" s="458"/>
      <c r="N239" s="458"/>
      <c r="O239" s="458"/>
    </row>
    <row r="240" spans="1:15" x14ac:dyDescent="0.2">
      <c r="A240" s="540" t="s">
        <v>217</v>
      </c>
      <c r="B240" s="342" t="s">
        <v>206</v>
      </c>
      <c r="C240" s="700">
        <v>30</v>
      </c>
      <c r="D240" s="637">
        <v>1.2</v>
      </c>
      <c r="E240" s="638">
        <f>C240*D240</f>
        <v>36</v>
      </c>
      <c r="F240" s="635"/>
      <c r="G240" s="458"/>
      <c r="H240" s="458"/>
      <c r="I240" s="458"/>
      <c r="J240" s="458"/>
      <c r="K240" s="458"/>
      <c r="L240" s="458"/>
      <c r="M240" s="458"/>
      <c r="N240" s="458"/>
      <c r="O240" s="458"/>
    </row>
    <row r="241" spans="1:15" x14ac:dyDescent="0.2">
      <c r="A241" s="541" t="s">
        <v>217</v>
      </c>
      <c r="B241" s="342" t="s">
        <v>207</v>
      </c>
      <c r="C241" s="700">
        <v>10</v>
      </c>
      <c r="D241" s="637">
        <v>1.2000000000000002</v>
      </c>
      <c r="E241" s="638">
        <f>C241*D241</f>
        <v>12.000000000000002</v>
      </c>
      <c r="F241" s="635"/>
      <c r="G241" s="458"/>
      <c r="H241" s="458"/>
      <c r="I241" s="458"/>
      <c r="J241" s="458"/>
      <c r="K241" s="458"/>
      <c r="L241" s="458"/>
      <c r="M241" s="458"/>
      <c r="N241" s="458"/>
      <c r="O241" s="458"/>
    </row>
    <row r="242" spans="1:15" x14ac:dyDescent="0.2">
      <c r="A242" s="541" t="s">
        <v>217</v>
      </c>
      <c r="B242" s="342" t="s">
        <v>208</v>
      </c>
      <c r="C242" s="700">
        <v>1</v>
      </c>
      <c r="D242" s="637">
        <v>1.2</v>
      </c>
      <c r="E242" s="638">
        <f>C242*D242</f>
        <v>1.2</v>
      </c>
      <c r="F242" s="635"/>
      <c r="G242" s="458"/>
      <c r="H242" s="458"/>
      <c r="I242" s="458"/>
      <c r="J242" s="458"/>
      <c r="K242" s="458"/>
      <c r="L242" s="458"/>
      <c r="M242" s="458"/>
      <c r="N242" s="458"/>
      <c r="O242" s="458"/>
    </row>
    <row r="243" spans="1:15" ht="13.5" thickBot="1" x14ac:dyDescent="0.25">
      <c r="A243" s="542" t="s">
        <v>217</v>
      </c>
      <c r="B243" s="331" t="s">
        <v>210</v>
      </c>
      <c r="C243" s="700">
        <v>0</v>
      </c>
      <c r="D243" s="637">
        <v>0</v>
      </c>
      <c r="E243" s="638">
        <f>C243*D243</f>
        <v>0</v>
      </c>
      <c r="F243" s="645"/>
      <c r="G243" s="458"/>
      <c r="H243" s="458"/>
      <c r="I243" s="458"/>
      <c r="J243" s="458"/>
      <c r="K243" s="458"/>
      <c r="L243" s="458"/>
      <c r="M243" s="458"/>
      <c r="N243" s="458"/>
      <c r="O243" s="458"/>
    </row>
    <row r="244" spans="1:15" ht="13.5" thickBot="1" x14ac:dyDescent="0.25">
      <c r="A244" s="348" t="s">
        <v>217</v>
      </c>
      <c r="B244" s="332" t="s">
        <v>211</v>
      </c>
      <c r="C244" s="704">
        <v>41</v>
      </c>
      <c r="D244" s="707"/>
      <c r="E244" s="650">
        <f>SUM(E240:E243)</f>
        <v>49.2</v>
      </c>
      <c r="F244" s="651">
        <f>ROUND(E244*$L$173/($E$279+$K$167),-3)</f>
        <v>1342000</v>
      </c>
      <c r="G244" s="458"/>
      <c r="H244" s="458"/>
      <c r="I244" s="458"/>
      <c r="J244" s="458"/>
      <c r="K244" s="458"/>
      <c r="L244" s="458"/>
      <c r="M244" s="458"/>
      <c r="N244" s="458"/>
      <c r="O244" s="458"/>
    </row>
    <row r="245" spans="1:15" x14ac:dyDescent="0.2">
      <c r="A245" s="654" t="s">
        <v>218</v>
      </c>
      <c r="B245" s="342" t="s">
        <v>206</v>
      </c>
      <c r="C245" s="700">
        <v>100</v>
      </c>
      <c r="D245" s="637">
        <v>1.2</v>
      </c>
      <c r="E245" s="638">
        <f>C245*D245</f>
        <v>120</v>
      </c>
      <c r="F245" s="635"/>
      <c r="G245" s="458"/>
      <c r="H245" s="458"/>
      <c r="I245" s="458"/>
      <c r="J245" s="458"/>
      <c r="K245" s="458"/>
      <c r="L245" s="458"/>
      <c r="M245" s="458"/>
      <c r="N245" s="458"/>
      <c r="O245" s="458"/>
    </row>
    <row r="246" spans="1:15" x14ac:dyDescent="0.2">
      <c r="A246" s="655" t="s">
        <v>218</v>
      </c>
      <c r="B246" s="342" t="s">
        <v>207</v>
      </c>
      <c r="C246" s="700">
        <v>45</v>
      </c>
      <c r="D246" s="637">
        <v>1.2</v>
      </c>
      <c r="E246" s="638">
        <f>C246*D246</f>
        <v>54</v>
      </c>
      <c r="F246" s="635"/>
      <c r="G246" s="458"/>
      <c r="H246" s="458"/>
      <c r="I246" s="458"/>
      <c r="J246" s="458"/>
      <c r="K246" s="458"/>
      <c r="L246" s="458"/>
      <c r="M246" s="458"/>
      <c r="N246" s="458"/>
      <c r="O246" s="458"/>
    </row>
    <row r="247" spans="1:15" x14ac:dyDescent="0.2">
      <c r="A247" s="655" t="s">
        <v>218</v>
      </c>
      <c r="B247" s="342" t="s">
        <v>208</v>
      </c>
      <c r="C247" s="700">
        <v>39</v>
      </c>
      <c r="D247" s="637">
        <v>1.2</v>
      </c>
      <c r="E247" s="638">
        <f>C247*D247</f>
        <v>46.8</v>
      </c>
      <c r="F247" s="635"/>
      <c r="G247" s="458"/>
      <c r="H247" s="458"/>
      <c r="I247" s="458"/>
      <c r="J247" s="458"/>
      <c r="K247" s="458"/>
      <c r="L247" s="458"/>
      <c r="M247" s="458"/>
      <c r="N247" s="458"/>
      <c r="O247" s="458"/>
    </row>
    <row r="248" spans="1:15" ht="13.5" thickBot="1" x14ac:dyDescent="0.25">
      <c r="A248" s="657" t="s">
        <v>218</v>
      </c>
      <c r="B248" s="331" t="s">
        <v>210</v>
      </c>
      <c r="C248" s="700">
        <v>0</v>
      </c>
      <c r="D248" s="637">
        <v>0</v>
      </c>
      <c r="E248" s="638">
        <f>C248*D248</f>
        <v>0</v>
      </c>
      <c r="F248" s="645"/>
      <c r="G248" s="458"/>
      <c r="H248" s="458"/>
      <c r="I248" s="458"/>
      <c r="J248" s="458"/>
      <c r="K248" s="458"/>
      <c r="L248" s="458"/>
      <c r="M248" s="458"/>
      <c r="N248" s="458"/>
      <c r="O248" s="458"/>
    </row>
    <row r="249" spans="1:15" ht="13.5" thickBot="1" x14ac:dyDescent="0.25">
      <c r="A249" s="348" t="s">
        <v>218</v>
      </c>
      <c r="B249" s="332" t="s">
        <v>211</v>
      </c>
      <c r="C249" s="704">
        <v>184</v>
      </c>
      <c r="D249" s="707"/>
      <c r="E249" s="650">
        <f>SUM(E245:E248)</f>
        <v>220.8</v>
      </c>
      <c r="F249" s="651">
        <f>ROUND(E249*$L$173/($E$279+$K$167),-3)</f>
        <v>6021000</v>
      </c>
      <c r="G249" s="458"/>
      <c r="H249" s="458"/>
      <c r="I249" s="458"/>
      <c r="J249" s="458"/>
      <c r="K249" s="458"/>
      <c r="L249" s="458"/>
      <c r="M249" s="458"/>
      <c r="N249" s="458"/>
      <c r="O249" s="458"/>
    </row>
    <row r="250" spans="1:15" x14ac:dyDescent="0.2">
      <c r="A250" s="658" t="s">
        <v>219</v>
      </c>
      <c r="B250" s="342" t="s">
        <v>206</v>
      </c>
      <c r="C250" s="700">
        <v>20</v>
      </c>
      <c r="D250" s="637">
        <v>1.2</v>
      </c>
      <c r="E250" s="638">
        <f>C250*D250</f>
        <v>24</v>
      </c>
      <c r="F250" s="635"/>
      <c r="G250" s="458"/>
      <c r="H250" s="458"/>
      <c r="I250" s="458"/>
      <c r="J250" s="458"/>
      <c r="K250" s="458"/>
      <c r="L250" s="458"/>
      <c r="M250" s="458"/>
      <c r="N250" s="458"/>
      <c r="O250" s="458"/>
    </row>
    <row r="251" spans="1:15" x14ac:dyDescent="0.2">
      <c r="A251" s="541" t="s">
        <v>219</v>
      </c>
      <c r="B251" s="342" t="s">
        <v>207</v>
      </c>
      <c r="C251" s="700">
        <v>66</v>
      </c>
      <c r="D251" s="637">
        <v>1.2</v>
      </c>
      <c r="E251" s="638">
        <f>C251*D251</f>
        <v>79.2</v>
      </c>
      <c r="F251" s="635"/>
      <c r="G251" s="458"/>
      <c r="H251" s="458"/>
      <c r="I251" s="458"/>
      <c r="J251" s="458"/>
      <c r="K251" s="458"/>
      <c r="L251" s="458"/>
      <c r="M251" s="458"/>
      <c r="N251" s="458"/>
      <c r="O251" s="458"/>
    </row>
    <row r="252" spans="1:15" x14ac:dyDescent="0.2">
      <c r="A252" s="541" t="s">
        <v>219</v>
      </c>
      <c r="B252" s="342" t="s">
        <v>208</v>
      </c>
      <c r="C252" s="700">
        <v>9</v>
      </c>
      <c r="D252" s="637">
        <v>1.2000000000000002</v>
      </c>
      <c r="E252" s="638">
        <f>C252*D252</f>
        <v>10.8</v>
      </c>
      <c r="F252" s="635"/>
      <c r="G252" s="458"/>
      <c r="H252" s="458"/>
      <c r="I252" s="458"/>
      <c r="J252" s="458"/>
      <c r="K252" s="458"/>
      <c r="L252" s="458"/>
      <c r="M252" s="458"/>
      <c r="N252" s="458"/>
      <c r="O252" s="458"/>
    </row>
    <row r="253" spans="1:15" ht="13.5" thickBot="1" x14ac:dyDescent="0.25">
      <c r="A253" s="542" t="s">
        <v>219</v>
      </c>
      <c r="B253" s="331" t="s">
        <v>210</v>
      </c>
      <c r="C253" s="700">
        <v>3</v>
      </c>
      <c r="D253" s="637">
        <v>1.2</v>
      </c>
      <c r="E253" s="638">
        <f>C253*D253</f>
        <v>3.5999999999999996</v>
      </c>
      <c r="F253" s="645"/>
      <c r="G253" s="458"/>
      <c r="H253" s="458"/>
      <c r="I253" s="458"/>
      <c r="J253" s="458"/>
      <c r="K253" s="458"/>
      <c r="L253" s="458"/>
      <c r="M253" s="458"/>
      <c r="N253" s="458"/>
      <c r="O253" s="458"/>
    </row>
    <row r="254" spans="1:15" ht="13.5" thickBot="1" x14ac:dyDescent="0.25">
      <c r="A254" s="348" t="s">
        <v>219</v>
      </c>
      <c r="B254" s="332" t="s">
        <v>211</v>
      </c>
      <c r="C254" s="704">
        <v>98</v>
      </c>
      <c r="D254" s="707"/>
      <c r="E254" s="650">
        <f>SUM(E250:E253)</f>
        <v>117.6</v>
      </c>
      <c r="F254" s="651">
        <f>ROUND(E254*$L$173/($E$279+$K$167),-3)</f>
        <v>3207000</v>
      </c>
      <c r="G254" s="458"/>
      <c r="H254" s="458"/>
      <c r="I254" s="458"/>
      <c r="J254" s="458"/>
      <c r="K254" s="458"/>
      <c r="L254" s="458"/>
      <c r="M254" s="458"/>
      <c r="N254" s="458"/>
      <c r="O254" s="458"/>
    </row>
    <row r="255" spans="1:15" x14ac:dyDescent="0.2">
      <c r="A255" s="654" t="s">
        <v>223</v>
      </c>
      <c r="B255" s="342" t="s">
        <v>206</v>
      </c>
      <c r="C255" s="700">
        <v>75</v>
      </c>
      <c r="D255" s="637">
        <v>1.2</v>
      </c>
      <c r="E255" s="638">
        <f>C255*D255</f>
        <v>90</v>
      </c>
      <c r="F255" s="635"/>
      <c r="G255" s="458"/>
      <c r="H255" s="458"/>
      <c r="I255" s="458"/>
      <c r="J255" s="458"/>
      <c r="K255" s="458"/>
      <c r="L255" s="458"/>
      <c r="M255" s="458"/>
      <c r="N255" s="458"/>
      <c r="O255" s="458"/>
    </row>
    <row r="256" spans="1:15" x14ac:dyDescent="0.2">
      <c r="A256" s="655" t="s">
        <v>223</v>
      </c>
      <c r="B256" s="342" t="s">
        <v>207</v>
      </c>
      <c r="C256" s="700">
        <v>93</v>
      </c>
      <c r="D256" s="637">
        <v>1.2000000000000002</v>
      </c>
      <c r="E256" s="638">
        <f>C256*D256</f>
        <v>111.60000000000002</v>
      </c>
      <c r="F256" s="635"/>
      <c r="G256" s="458"/>
      <c r="H256" s="458"/>
      <c r="I256" s="458"/>
      <c r="J256" s="458"/>
      <c r="K256" s="458"/>
      <c r="L256" s="458"/>
      <c r="M256" s="458"/>
      <c r="N256" s="458"/>
      <c r="O256" s="458"/>
    </row>
    <row r="257" spans="1:15" x14ac:dyDescent="0.2">
      <c r="A257" s="655" t="s">
        <v>223</v>
      </c>
      <c r="B257" s="342" t="s">
        <v>208</v>
      </c>
      <c r="C257" s="700">
        <v>67</v>
      </c>
      <c r="D257" s="637">
        <v>1.2</v>
      </c>
      <c r="E257" s="638">
        <f>C257*D257</f>
        <v>80.399999999999991</v>
      </c>
      <c r="F257" s="635"/>
      <c r="G257" s="458"/>
      <c r="H257" s="458"/>
      <c r="I257" s="458"/>
      <c r="J257" s="458"/>
      <c r="K257" s="458"/>
      <c r="L257" s="458"/>
      <c r="M257" s="458"/>
      <c r="N257" s="458"/>
      <c r="O257" s="458"/>
    </row>
    <row r="258" spans="1:15" ht="13.5" thickBot="1" x14ac:dyDescent="0.25">
      <c r="A258" s="657" t="s">
        <v>223</v>
      </c>
      <c r="B258" s="331" t="s">
        <v>210</v>
      </c>
      <c r="C258" s="700">
        <v>0</v>
      </c>
      <c r="D258" s="637">
        <v>0</v>
      </c>
      <c r="E258" s="638">
        <f>C258*D258</f>
        <v>0</v>
      </c>
      <c r="F258" s="645"/>
      <c r="G258" s="458"/>
      <c r="H258" s="458"/>
      <c r="I258" s="458"/>
      <c r="J258" s="458"/>
      <c r="K258" s="458"/>
      <c r="L258" s="458"/>
      <c r="M258" s="458"/>
      <c r="N258" s="458"/>
      <c r="O258" s="458"/>
    </row>
    <row r="259" spans="1:15" ht="13.5" thickBot="1" x14ac:dyDescent="0.25">
      <c r="A259" s="348" t="s">
        <v>223</v>
      </c>
      <c r="B259" s="332" t="s">
        <v>211</v>
      </c>
      <c r="C259" s="704">
        <v>235</v>
      </c>
      <c r="D259" s="707"/>
      <c r="E259" s="650">
        <f>SUM(E255:E258)</f>
        <v>282</v>
      </c>
      <c r="F259" s="651">
        <f>ROUND(E259*$L$173/($E$279+$K$167),-3)</f>
        <v>7690000</v>
      </c>
      <c r="G259" s="458"/>
      <c r="H259" s="458"/>
      <c r="I259" s="458"/>
      <c r="J259" s="458"/>
      <c r="K259" s="458"/>
      <c r="L259" s="458"/>
      <c r="M259" s="458"/>
      <c r="N259" s="458"/>
      <c r="O259" s="458"/>
    </row>
    <row r="260" spans="1:15" x14ac:dyDescent="0.2">
      <c r="A260" s="540" t="s">
        <v>224</v>
      </c>
      <c r="B260" s="342" t="s">
        <v>206</v>
      </c>
      <c r="C260" s="700">
        <v>29</v>
      </c>
      <c r="D260" s="637">
        <v>1.2</v>
      </c>
      <c r="E260" s="638">
        <f>C260*D260</f>
        <v>34.799999999999997</v>
      </c>
      <c r="F260" s="635"/>
      <c r="G260" s="458"/>
      <c r="H260" s="458"/>
      <c r="I260" s="458"/>
      <c r="J260" s="458"/>
      <c r="K260" s="458"/>
      <c r="L260" s="458"/>
      <c r="M260" s="458"/>
      <c r="N260" s="458"/>
      <c r="O260" s="458"/>
    </row>
    <row r="261" spans="1:15" x14ac:dyDescent="0.2">
      <c r="A261" s="541" t="s">
        <v>224</v>
      </c>
      <c r="B261" s="342" t="s">
        <v>207</v>
      </c>
      <c r="C261" s="700">
        <v>54</v>
      </c>
      <c r="D261" s="637">
        <v>1.2</v>
      </c>
      <c r="E261" s="638">
        <f>C261*D261</f>
        <v>64.8</v>
      </c>
      <c r="F261" s="635"/>
      <c r="G261" s="458"/>
      <c r="H261" s="458"/>
      <c r="I261" s="458"/>
      <c r="J261" s="458"/>
      <c r="K261" s="458"/>
      <c r="L261" s="458"/>
      <c r="M261" s="458"/>
      <c r="N261" s="458"/>
      <c r="O261" s="458"/>
    </row>
    <row r="262" spans="1:15" x14ac:dyDescent="0.2">
      <c r="A262" s="541" t="s">
        <v>224</v>
      </c>
      <c r="B262" s="342" t="s">
        <v>208</v>
      </c>
      <c r="C262" s="700">
        <v>6</v>
      </c>
      <c r="D262" s="637">
        <v>1.2</v>
      </c>
      <c r="E262" s="638">
        <f>C262*D262</f>
        <v>7.1999999999999993</v>
      </c>
      <c r="F262" s="635"/>
      <c r="G262" s="458"/>
      <c r="H262" s="458"/>
      <c r="I262" s="458"/>
      <c r="J262" s="458"/>
      <c r="K262" s="458"/>
      <c r="L262" s="458"/>
      <c r="M262" s="458"/>
      <c r="N262" s="458"/>
      <c r="O262" s="458"/>
    </row>
    <row r="263" spans="1:15" ht="13.5" thickBot="1" x14ac:dyDescent="0.25">
      <c r="A263" s="542" t="s">
        <v>224</v>
      </c>
      <c r="B263" s="331" t="s">
        <v>210</v>
      </c>
      <c r="C263" s="700">
        <v>0</v>
      </c>
      <c r="D263" s="637">
        <v>0</v>
      </c>
      <c r="E263" s="638">
        <f>C263*D263</f>
        <v>0</v>
      </c>
      <c r="F263" s="645"/>
      <c r="G263" s="458"/>
      <c r="H263" s="458"/>
      <c r="I263" s="458"/>
      <c r="J263" s="458"/>
      <c r="K263" s="458"/>
      <c r="L263" s="458"/>
      <c r="M263" s="458"/>
      <c r="N263" s="458"/>
      <c r="O263" s="458"/>
    </row>
    <row r="264" spans="1:15" ht="13.5" thickBot="1" x14ac:dyDescent="0.25">
      <c r="A264" s="348" t="s">
        <v>224</v>
      </c>
      <c r="B264" s="332" t="s">
        <v>211</v>
      </c>
      <c r="C264" s="704">
        <v>89</v>
      </c>
      <c r="D264" s="707"/>
      <c r="E264" s="650">
        <f>SUM(E260:E263)</f>
        <v>106.8</v>
      </c>
      <c r="F264" s="651">
        <f>ROUND(E264*$L$173/($E$279+$K$167),-3)</f>
        <v>2913000</v>
      </c>
      <c r="G264" s="458"/>
      <c r="H264" s="458"/>
      <c r="I264" s="458"/>
      <c r="J264" s="458"/>
      <c r="K264" s="458"/>
      <c r="L264" s="458"/>
      <c r="M264" s="458"/>
      <c r="N264" s="458"/>
      <c r="O264" s="458"/>
    </row>
    <row r="265" spans="1:15" x14ac:dyDescent="0.2">
      <c r="A265" s="654" t="s">
        <v>228</v>
      </c>
      <c r="B265" s="342" t="s">
        <v>206</v>
      </c>
      <c r="C265" s="700">
        <v>31</v>
      </c>
      <c r="D265" s="637">
        <v>1.2000000000000002</v>
      </c>
      <c r="E265" s="638">
        <f>C265*D265</f>
        <v>37.200000000000003</v>
      </c>
      <c r="F265" s="635"/>
      <c r="G265" s="458"/>
      <c r="H265" s="458"/>
      <c r="I265" s="458"/>
      <c r="J265" s="458"/>
      <c r="K265" s="458"/>
      <c r="L265" s="458"/>
      <c r="M265" s="458"/>
      <c r="N265" s="458"/>
      <c r="O265" s="458"/>
    </row>
    <row r="266" spans="1:15" x14ac:dyDescent="0.2">
      <c r="A266" s="541" t="s">
        <v>228</v>
      </c>
      <c r="B266" s="342" t="s">
        <v>207</v>
      </c>
      <c r="C266" s="700">
        <v>0</v>
      </c>
      <c r="D266" s="637">
        <v>0</v>
      </c>
      <c r="E266" s="638">
        <f>C266*D266</f>
        <v>0</v>
      </c>
      <c r="F266" s="635"/>
      <c r="G266" s="458"/>
      <c r="H266" s="458"/>
      <c r="I266" s="458"/>
      <c r="J266" s="458"/>
      <c r="K266" s="458"/>
      <c r="L266" s="458"/>
      <c r="M266" s="458"/>
      <c r="N266" s="458"/>
      <c r="O266" s="458"/>
    </row>
    <row r="267" spans="1:15" x14ac:dyDescent="0.2">
      <c r="A267" s="541" t="s">
        <v>228</v>
      </c>
      <c r="B267" s="342" t="s">
        <v>208</v>
      </c>
      <c r="C267" s="700">
        <v>0</v>
      </c>
      <c r="D267" s="637">
        <v>0</v>
      </c>
      <c r="E267" s="638">
        <f>C267*D267</f>
        <v>0</v>
      </c>
      <c r="F267" s="635"/>
      <c r="G267" s="458"/>
      <c r="H267" s="458"/>
      <c r="I267" s="458"/>
      <c r="J267" s="458"/>
      <c r="K267" s="458"/>
      <c r="L267" s="458"/>
      <c r="M267" s="458"/>
      <c r="N267" s="458"/>
      <c r="O267" s="458"/>
    </row>
    <row r="268" spans="1:15" ht="13.5" thickBot="1" x14ac:dyDescent="0.25">
      <c r="A268" s="542" t="s">
        <v>228</v>
      </c>
      <c r="B268" s="331" t="s">
        <v>210</v>
      </c>
      <c r="C268" s="700">
        <v>0</v>
      </c>
      <c r="D268" s="637">
        <v>0</v>
      </c>
      <c r="E268" s="638">
        <f>C268*D268</f>
        <v>0</v>
      </c>
      <c r="F268" s="645"/>
      <c r="G268" s="458"/>
      <c r="H268" s="458"/>
      <c r="I268" s="458"/>
      <c r="J268" s="458"/>
      <c r="K268" s="458"/>
      <c r="L268" s="458"/>
      <c r="M268" s="458"/>
      <c r="N268" s="458"/>
      <c r="O268" s="458"/>
    </row>
    <row r="269" spans="1:15" ht="13.5" thickBot="1" x14ac:dyDescent="0.25">
      <c r="A269" s="348" t="s">
        <v>228</v>
      </c>
      <c r="B269" s="332" t="s">
        <v>211</v>
      </c>
      <c r="C269" s="704">
        <v>31</v>
      </c>
      <c r="D269" s="707"/>
      <c r="E269" s="650">
        <f>SUM(E265:E268)</f>
        <v>37.200000000000003</v>
      </c>
      <c r="F269" s="651">
        <f>ROUND(E269*$L$173/($E$279+$K$167),-3)</f>
        <v>1014000</v>
      </c>
      <c r="G269" s="458"/>
      <c r="H269" s="458"/>
      <c r="I269" s="458"/>
      <c r="J269" s="458"/>
      <c r="K269" s="458"/>
      <c r="L269" s="458"/>
      <c r="M269" s="458"/>
      <c r="N269" s="458"/>
      <c r="O269" s="458"/>
    </row>
    <row r="270" spans="1:15" x14ac:dyDescent="0.2">
      <c r="A270" s="540" t="s">
        <v>231</v>
      </c>
      <c r="B270" s="342" t="s">
        <v>206</v>
      </c>
      <c r="C270" s="700">
        <v>14</v>
      </c>
      <c r="D270" s="637">
        <v>1.2</v>
      </c>
      <c r="E270" s="638">
        <f>C270*D270</f>
        <v>16.8</v>
      </c>
      <c r="F270" s="635"/>
      <c r="G270" s="458"/>
      <c r="H270" s="458"/>
      <c r="I270" s="458"/>
      <c r="J270" s="458"/>
      <c r="K270" s="458"/>
      <c r="L270" s="458"/>
      <c r="M270" s="458"/>
      <c r="N270" s="458"/>
      <c r="O270" s="458"/>
    </row>
    <row r="271" spans="1:15" x14ac:dyDescent="0.2">
      <c r="A271" s="541" t="s">
        <v>231</v>
      </c>
      <c r="B271" s="342" t="s">
        <v>207</v>
      </c>
      <c r="C271" s="700">
        <v>0</v>
      </c>
      <c r="D271" s="637">
        <v>0</v>
      </c>
      <c r="E271" s="638">
        <f>C271*D271</f>
        <v>0</v>
      </c>
      <c r="F271" s="635"/>
      <c r="G271" s="458"/>
      <c r="H271" s="458"/>
      <c r="I271" s="458"/>
      <c r="J271" s="458"/>
      <c r="K271" s="458"/>
      <c r="L271" s="458"/>
      <c r="M271" s="458"/>
      <c r="N271" s="458"/>
      <c r="O271" s="458"/>
    </row>
    <row r="272" spans="1:15" x14ac:dyDescent="0.2">
      <c r="A272" s="541" t="s">
        <v>231</v>
      </c>
      <c r="B272" s="342" t="s">
        <v>208</v>
      </c>
      <c r="C272" s="700">
        <v>0</v>
      </c>
      <c r="D272" s="637">
        <v>0</v>
      </c>
      <c r="E272" s="638">
        <f>C272*D272</f>
        <v>0</v>
      </c>
      <c r="F272" s="635"/>
      <c r="G272" s="458"/>
      <c r="H272" s="458"/>
      <c r="I272" s="458"/>
      <c r="J272" s="458"/>
      <c r="K272" s="458"/>
      <c r="L272" s="458"/>
      <c r="M272" s="458"/>
      <c r="N272" s="458"/>
      <c r="O272" s="458"/>
    </row>
    <row r="273" spans="1:15" ht="13.5" thickBot="1" x14ac:dyDescent="0.25">
      <c r="A273" s="541" t="s">
        <v>231</v>
      </c>
      <c r="B273" s="331" t="s">
        <v>210</v>
      </c>
      <c r="C273" s="700">
        <v>0</v>
      </c>
      <c r="D273" s="637">
        <v>0</v>
      </c>
      <c r="E273" s="638">
        <f>C273*D273</f>
        <v>0</v>
      </c>
      <c r="F273" s="645"/>
      <c r="G273" s="458"/>
      <c r="H273" s="458"/>
      <c r="I273" s="458"/>
      <c r="J273" s="458"/>
      <c r="K273" s="458"/>
      <c r="L273" s="458"/>
      <c r="M273" s="458"/>
      <c r="N273" s="458"/>
      <c r="O273" s="458"/>
    </row>
    <row r="274" spans="1:15" ht="13.5" thickBot="1" x14ac:dyDescent="0.25">
      <c r="A274" s="348" t="s">
        <v>231</v>
      </c>
      <c r="B274" s="332" t="s">
        <v>211</v>
      </c>
      <c r="C274" s="704">
        <v>14</v>
      </c>
      <c r="D274" s="648"/>
      <c r="E274" s="650">
        <f>SUM(E270:E273)</f>
        <v>16.8</v>
      </c>
      <c r="F274" s="651">
        <f>ROUND(E274*$L$173/($E$279+$K$167),-3)</f>
        <v>458000</v>
      </c>
      <c r="G274" s="458"/>
      <c r="H274" s="458"/>
      <c r="I274" s="458"/>
      <c r="J274" s="458"/>
      <c r="K274" s="458"/>
      <c r="L274" s="458"/>
      <c r="M274" s="458"/>
      <c r="N274" s="458"/>
      <c r="O274" s="458"/>
    </row>
    <row r="275" spans="1:15" x14ac:dyDescent="0.2">
      <c r="A275" s="333" t="s">
        <v>235</v>
      </c>
      <c r="B275" s="334" t="s">
        <v>206</v>
      </c>
      <c r="C275" s="712">
        <f>C220+C225+C230+C235+C240+C245+C250+C255+C260+C265+C270</f>
        <v>456</v>
      </c>
      <c r="D275" s="666"/>
      <c r="E275" s="665">
        <f>E220+E225+E230+E235+E240+E245+E250+E255+E260+E265+E270</f>
        <v>547.19999999999993</v>
      </c>
      <c r="F275" s="664">
        <f>F220+F225+F230+F235+F240+F245+F250+F255+F260+F265+F270</f>
        <v>0</v>
      </c>
      <c r="G275" s="458"/>
      <c r="H275" s="458"/>
      <c r="I275" s="458"/>
      <c r="J275" s="458"/>
      <c r="K275" s="458"/>
      <c r="L275" s="458"/>
      <c r="M275" s="458"/>
      <c r="N275" s="458"/>
      <c r="O275" s="458"/>
    </row>
    <row r="276" spans="1:15" x14ac:dyDescent="0.2">
      <c r="A276" s="335" t="s">
        <v>235</v>
      </c>
      <c r="B276" s="336" t="s">
        <v>207</v>
      </c>
      <c r="C276" s="712">
        <f t="shared" ref="C276:F277" si="3">C221+C226+C231+C236+C241+C246+C251+C256+C261+C266+C271</f>
        <v>384</v>
      </c>
      <c r="D276" s="672"/>
      <c r="E276" s="671">
        <f t="shared" si="3"/>
        <v>460.8</v>
      </c>
      <c r="F276" s="670">
        <f t="shared" si="3"/>
        <v>0</v>
      </c>
      <c r="G276" s="458"/>
      <c r="H276" s="458"/>
      <c r="I276" s="458"/>
      <c r="J276" s="458"/>
      <c r="K276" s="458"/>
      <c r="L276" s="458"/>
      <c r="M276" s="458"/>
      <c r="N276" s="458"/>
      <c r="O276" s="458"/>
    </row>
    <row r="277" spans="1:15" x14ac:dyDescent="0.2">
      <c r="A277" s="335" t="s">
        <v>235</v>
      </c>
      <c r="B277" s="336" t="s">
        <v>208</v>
      </c>
      <c r="C277" s="712">
        <f t="shared" si="3"/>
        <v>258</v>
      </c>
      <c r="D277" s="672"/>
      <c r="E277" s="671">
        <f t="shared" si="3"/>
        <v>307.2</v>
      </c>
      <c r="F277" s="670">
        <f t="shared" si="3"/>
        <v>0</v>
      </c>
      <c r="G277" s="458"/>
      <c r="H277" s="458"/>
      <c r="I277" s="458"/>
      <c r="J277" s="458"/>
      <c r="K277" s="458"/>
      <c r="L277" s="458"/>
      <c r="M277" s="458"/>
      <c r="N277" s="458"/>
      <c r="O277" s="458"/>
    </row>
    <row r="278" spans="1:15" x14ac:dyDescent="0.2">
      <c r="A278" s="335" t="s">
        <v>235</v>
      </c>
      <c r="B278" s="336" t="s">
        <v>210</v>
      </c>
      <c r="C278" s="712">
        <f>C223+C228+C233+C238+C243+C248+C253+C258+C263+C268+C273</f>
        <v>3</v>
      </c>
      <c r="D278" s="672"/>
      <c r="E278" s="671">
        <f>E223+E228+E233+E238+E243+E248+E253+E258+E263+E268+E273</f>
        <v>3.5999999999999996</v>
      </c>
      <c r="F278" s="670">
        <f>F223+F228+F233+F238+F243+F248+F253+F258+F263+F268+F273</f>
        <v>0</v>
      </c>
      <c r="G278" s="458"/>
      <c r="H278" s="458"/>
      <c r="I278" s="458"/>
      <c r="J278" s="458"/>
      <c r="K278" s="458"/>
      <c r="L278" s="458"/>
      <c r="M278" s="458"/>
      <c r="N278" s="458"/>
      <c r="O278" s="458"/>
    </row>
    <row r="279" spans="1:15" ht="13.5" thickBot="1" x14ac:dyDescent="0.25">
      <c r="A279" s="337" t="s">
        <v>235</v>
      </c>
      <c r="B279" s="338" t="s">
        <v>211</v>
      </c>
      <c r="C279" s="731">
        <f>C224+C229+C234+C239+C244+C249+C254+C259+C264+C269+C274</f>
        <v>1101</v>
      </c>
      <c r="D279" s="678"/>
      <c r="E279" s="677">
        <f>E224+E229+E234+E239+E244+E249+E254+E259+E264+E269+E274</f>
        <v>1318.8</v>
      </c>
      <c r="F279" s="732">
        <f>F224+F229+F234+F239+F244+F249+F254+F259+F264+F269+F274</f>
        <v>35965000</v>
      </c>
      <c r="G279" s="458"/>
      <c r="H279" s="458"/>
      <c r="I279" s="458"/>
      <c r="J279" s="458"/>
      <c r="K279" s="458"/>
      <c r="L279" s="458"/>
      <c r="M279" s="458"/>
      <c r="N279" s="458"/>
      <c r="O279" s="458"/>
    </row>
    <row r="280" spans="1:15" ht="13.5" thickTop="1" x14ac:dyDescent="0.2">
      <c r="A280" s="587"/>
      <c r="B280" s="587"/>
      <c r="C280" s="681"/>
      <c r="D280" s="587"/>
      <c r="E280" s="589"/>
      <c r="F280" s="587"/>
      <c r="G280" s="589"/>
      <c r="H280" s="587"/>
      <c r="I280" s="589"/>
      <c r="J280" s="587"/>
      <c r="K280" s="587"/>
      <c r="L280" s="587"/>
      <c r="M280" s="587"/>
      <c r="N280" s="587"/>
      <c r="O280" s="458"/>
    </row>
    <row r="281" spans="1:15" ht="14.25" x14ac:dyDescent="0.2">
      <c r="A281" s="458"/>
      <c r="B281" s="682" t="s">
        <v>261</v>
      </c>
      <c r="C281" s="340"/>
      <c r="D281" s="340"/>
      <c r="E281" s="288"/>
      <c r="F281" s="341">
        <f>E279</f>
        <v>1318.8</v>
      </c>
      <c r="G281" s="458"/>
      <c r="H281" s="458"/>
      <c r="I281" s="458"/>
      <c r="J281" s="458"/>
      <c r="K281" s="458"/>
      <c r="L281" s="458"/>
      <c r="M281" s="458"/>
      <c r="N281" s="458"/>
      <c r="O281" s="458"/>
    </row>
    <row r="282" spans="1:15" ht="14.25" x14ac:dyDescent="0.2">
      <c r="A282" s="458"/>
      <c r="B282" s="682" t="s">
        <v>262</v>
      </c>
      <c r="C282" s="340"/>
      <c r="D282" s="340"/>
      <c r="E282" s="288"/>
      <c r="F282" s="341">
        <f>F283/F281</f>
        <v>27271.003942978467</v>
      </c>
      <c r="G282" s="458"/>
      <c r="H282" s="458"/>
      <c r="I282" s="458"/>
      <c r="J282" s="458"/>
      <c r="K282" s="458"/>
      <c r="L282" s="458"/>
      <c r="M282" s="458"/>
      <c r="N282" s="458"/>
      <c r="O282" s="458"/>
    </row>
    <row r="283" spans="1:15" x14ac:dyDescent="0.2">
      <c r="A283" s="458"/>
      <c r="B283" s="342" t="s">
        <v>263</v>
      </c>
      <c r="C283" s="340"/>
      <c r="D283" s="340"/>
      <c r="E283" s="288"/>
      <c r="F283" s="341">
        <f>F279</f>
        <v>35965000</v>
      </c>
      <c r="G283" s="458"/>
      <c r="H283" s="458"/>
      <c r="I283" s="458"/>
      <c r="J283" s="458"/>
      <c r="K283" s="458"/>
      <c r="L283" s="458"/>
      <c r="M283" s="458"/>
      <c r="N283" s="458"/>
      <c r="O283" s="458"/>
    </row>
    <row r="284" spans="1:15" x14ac:dyDescent="0.2">
      <c r="A284" s="458"/>
      <c r="B284" s="683" t="s">
        <v>264</v>
      </c>
      <c r="C284" s="343"/>
      <c r="D284" s="343"/>
      <c r="E284" s="344"/>
      <c r="F284" s="684">
        <f>L173</f>
        <v>11816650000</v>
      </c>
      <c r="G284" s="458"/>
      <c r="H284" s="458"/>
      <c r="I284" s="458"/>
      <c r="J284" s="458"/>
      <c r="K284" s="458"/>
      <c r="L284" s="458"/>
      <c r="M284" s="458"/>
      <c r="N284" s="458"/>
      <c r="O284" s="458"/>
    </row>
    <row r="285" spans="1:15" x14ac:dyDescent="0.2">
      <c r="A285" s="587"/>
      <c r="B285" s="587"/>
      <c r="C285" s="588"/>
      <c r="D285" s="587"/>
      <c r="E285" s="587"/>
      <c r="F285" s="587"/>
      <c r="G285" s="587"/>
      <c r="H285" s="587"/>
      <c r="I285" s="589"/>
      <c r="J285" s="587"/>
      <c r="K285" s="351"/>
      <c r="L285" s="351"/>
      <c r="M285" s="351"/>
      <c r="N285" s="719"/>
      <c r="O285" s="458"/>
    </row>
    <row r="286" spans="1:15" ht="18" x14ac:dyDescent="0.2">
      <c r="A286" s="352" t="s">
        <v>265</v>
      </c>
      <c r="B286" s="587"/>
      <c r="C286" s="681"/>
      <c r="D286" s="587"/>
      <c r="E286" s="587"/>
      <c r="F286" s="587"/>
      <c r="G286" s="587"/>
      <c r="H286" s="587"/>
      <c r="I286" s="587"/>
      <c r="J286" s="589"/>
      <c r="K286" s="589"/>
      <c r="L286" s="353"/>
      <c r="M286" s="733"/>
      <c r="N286" s="353"/>
      <c r="O286" s="458"/>
    </row>
    <row r="287" spans="1:15" ht="14.25" x14ac:dyDescent="0.2">
      <c r="A287" s="590" t="s">
        <v>266</v>
      </c>
      <c r="B287" s="587"/>
      <c r="C287" s="681"/>
      <c r="D287" s="587"/>
      <c r="E287" s="587"/>
      <c r="F287" s="587"/>
      <c r="G287" s="587"/>
      <c r="H287" s="587"/>
      <c r="I287" s="589"/>
      <c r="J287" s="587"/>
      <c r="K287" s="587"/>
      <c r="L287" s="587"/>
      <c r="M287" s="587"/>
      <c r="N287" s="587"/>
      <c r="O287" s="458"/>
    </row>
    <row r="288" spans="1:15" ht="13.5" thickBot="1" x14ac:dyDescent="0.25">
      <c r="A288" s="587"/>
      <c r="B288" s="587"/>
      <c r="C288" s="587"/>
      <c r="D288" s="587"/>
      <c r="E288" s="458"/>
      <c r="F288" s="458"/>
      <c r="G288" s="587"/>
      <c r="H288" s="587"/>
      <c r="I288" s="589"/>
      <c r="J288" s="458"/>
      <c r="K288" s="458"/>
      <c r="L288" s="458"/>
      <c r="M288" s="458"/>
      <c r="N288" s="458"/>
      <c r="O288" s="458"/>
    </row>
    <row r="289" spans="1:15" ht="29.25" thickTop="1" x14ac:dyDescent="0.2">
      <c r="A289" s="355" t="s">
        <v>109</v>
      </c>
      <c r="B289" s="328" t="s">
        <v>110</v>
      </c>
      <c r="C289" s="615" t="s">
        <v>267</v>
      </c>
      <c r="D289" s="616" t="s">
        <v>268</v>
      </c>
      <c r="E289" s="615" t="s">
        <v>192</v>
      </c>
      <c r="F289" s="616" t="s">
        <v>269</v>
      </c>
      <c r="G289" s="734" t="s">
        <v>270</v>
      </c>
      <c r="H289" s="329" t="s">
        <v>271</v>
      </c>
      <c r="I289" s="735" t="s">
        <v>272</v>
      </c>
      <c r="J289" s="329" t="s">
        <v>273</v>
      </c>
      <c r="K289" s="615" t="s">
        <v>274</v>
      </c>
      <c r="L289" s="616" t="s">
        <v>211</v>
      </c>
      <c r="M289" s="736" t="s">
        <v>275</v>
      </c>
      <c r="N289" s="737" t="s">
        <v>249</v>
      </c>
      <c r="O289" s="458"/>
    </row>
    <row r="290" spans="1:15" x14ac:dyDescent="0.2">
      <c r="A290" s="623">
        <v>1</v>
      </c>
      <c r="B290" s="624">
        <v>2</v>
      </c>
      <c r="C290" s="624">
        <v>3</v>
      </c>
      <c r="D290" s="625">
        <v>4</v>
      </c>
      <c r="E290" s="626">
        <v>5</v>
      </c>
      <c r="F290" s="627">
        <v>6</v>
      </c>
      <c r="G290" s="628">
        <v>7</v>
      </c>
      <c r="H290" s="627">
        <v>8</v>
      </c>
      <c r="I290" s="629">
        <v>9</v>
      </c>
      <c r="J290" s="627">
        <v>10</v>
      </c>
      <c r="K290" s="630">
        <v>11</v>
      </c>
      <c r="L290" s="626">
        <v>12</v>
      </c>
      <c r="M290" s="631">
        <v>13</v>
      </c>
      <c r="N290" s="632">
        <v>14</v>
      </c>
      <c r="O290" s="458"/>
    </row>
    <row r="291" spans="1:15" x14ac:dyDescent="0.2">
      <c r="A291" s="356">
        <v>11000</v>
      </c>
      <c r="B291" s="357" t="s">
        <v>276</v>
      </c>
      <c r="C291" s="357"/>
      <c r="D291" s="357"/>
      <c r="E291" s="358" t="s">
        <v>162</v>
      </c>
      <c r="F291" s="357"/>
      <c r="G291" s="359"/>
      <c r="H291" s="358">
        <v>67</v>
      </c>
      <c r="I291" s="358">
        <v>2</v>
      </c>
      <c r="J291" s="358">
        <v>76</v>
      </c>
      <c r="K291" s="358">
        <v>1</v>
      </c>
      <c r="L291" s="358">
        <v>146</v>
      </c>
      <c r="M291" s="360">
        <v>143.5</v>
      </c>
      <c r="N291" s="361">
        <v>502.25</v>
      </c>
      <c r="O291" s="458"/>
    </row>
    <row r="292" spans="1:15" x14ac:dyDescent="0.2">
      <c r="A292" s="356">
        <v>11000</v>
      </c>
      <c r="B292" s="357" t="s">
        <v>276</v>
      </c>
      <c r="C292" s="357"/>
      <c r="D292" s="357"/>
      <c r="E292" s="357" t="s">
        <v>167</v>
      </c>
      <c r="F292" s="357"/>
      <c r="G292" s="359"/>
      <c r="H292" s="358">
        <v>0</v>
      </c>
      <c r="I292" s="358">
        <v>0</v>
      </c>
      <c r="J292" s="358">
        <v>3</v>
      </c>
      <c r="K292" s="358">
        <v>0</v>
      </c>
      <c r="L292" s="358">
        <v>3</v>
      </c>
      <c r="M292" s="360">
        <v>3</v>
      </c>
      <c r="N292" s="361">
        <v>8.4</v>
      </c>
      <c r="O292" s="458"/>
    </row>
    <row r="293" spans="1:15" x14ac:dyDescent="0.2">
      <c r="A293" s="356">
        <v>11000</v>
      </c>
      <c r="B293" s="357" t="s">
        <v>276</v>
      </c>
      <c r="C293" s="357"/>
      <c r="D293" s="357"/>
      <c r="E293" s="357" t="s">
        <v>170</v>
      </c>
      <c r="F293" s="357"/>
      <c r="G293" s="359"/>
      <c r="H293" s="358">
        <v>0</v>
      </c>
      <c r="I293" s="358">
        <v>35</v>
      </c>
      <c r="J293" s="358">
        <v>601</v>
      </c>
      <c r="K293" s="358">
        <v>7</v>
      </c>
      <c r="L293" s="358">
        <v>643</v>
      </c>
      <c r="M293" s="360">
        <v>604.5</v>
      </c>
      <c r="N293" s="361">
        <v>2111.5500000000002</v>
      </c>
      <c r="O293" s="458"/>
    </row>
    <row r="294" spans="1:15" x14ac:dyDescent="0.2">
      <c r="A294" s="362">
        <v>11000</v>
      </c>
      <c r="B294" s="363" t="s">
        <v>276</v>
      </c>
      <c r="C294" s="363"/>
      <c r="D294" s="363"/>
      <c r="E294" s="363" t="s">
        <v>211</v>
      </c>
      <c r="F294" s="363"/>
      <c r="G294" s="364"/>
      <c r="H294" s="365">
        <v>67</v>
      </c>
      <c r="I294" s="365">
        <v>37</v>
      </c>
      <c r="J294" s="365">
        <v>680</v>
      </c>
      <c r="K294" s="365">
        <v>8</v>
      </c>
      <c r="L294" s="365">
        <v>792</v>
      </c>
      <c r="M294" s="366">
        <v>751</v>
      </c>
      <c r="N294" s="367">
        <v>2622.2</v>
      </c>
      <c r="O294" s="458"/>
    </row>
    <row r="295" spans="1:15" x14ac:dyDescent="0.2">
      <c r="A295" s="356">
        <v>14000</v>
      </c>
      <c r="B295" s="357" t="s">
        <v>124</v>
      </c>
      <c r="C295" s="357"/>
      <c r="D295" s="357"/>
      <c r="E295" s="357" t="s">
        <v>162</v>
      </c>
      <c r="F295" s="357"/>
      <c r="G295" s="359"/>
      <c r="H295" s="358">
        <v>44</v>
      </c>
      <c r="I295" s="358">
        <v>0</v>
      </c>
      <c r="J295" s="358">
        <v>24</v>
      </c>
      <c r="K295" s="358">
        <v>0</v>
      </c>
      <c r="L295" s="358">
        <v>68</v>
      </c>
      <c r="M295" s="360">
        <v>68</v>
      </c>
      <c r="N295" s="361">
        <v>238</v>
      </c>
      <c r="O295" s="458"/>
    </row>
    <row r="296" spans="1:15" x14ac:dyDescent="0.2">
      <c r="A296" s="356">
        <v>14000</v>
      </c>
      <c r="B296" s="357" t="s">
        <v>124</v>
      </c>
      <c r="C296" s="357"/>
      <c r="D296" s="357"/>
      <c r="E296" s="357" t="s">
        <v>167</v>
      </c>
      <c r="F296" s="357"/>
      <c r="G296" s="359"/>
      <c r="H296" s="358">
        <v>0</v>
      </c>
      <c r="I296" s="358">
        <v>0</v>
      </c>
      <c r="J296" s="358">
        <v>2</v>
      </c>
      <c r="K296" s="358">
        <v>0</v>
      </c>
      <c r="L296" s="358">
        <v>2</v>
      </c>
      <c r="M296" s="360">
        <v>2</v>
      </c>
      <c r="N296" s="361">
        <v>5.6</v>
      </c>
      <c r="O296" s="458"/>
    </row>
    <row r="297" spans="1:15" x14ac:dyDescent="0.2">
      <c r="A297" s="356">
        <v>14000</v>
      </c>
      <c r="B297" s="357" t="s">
        <v>124</v>
      </c>
      <c r="C297" s="357"/>
      <c r="D297" s="357"/>
      <c r="E297" s="357" t="s">
        <v>170</v>
      </c>
      <c r="F297" s="357"/>
      <c r="G297" s="359"/>
      <c r="H297" s="358">
        <v>0</v>
      </c>
      <c r="I297" s="358">
        <v>12</v>
      </c>
      <c r="J297" s="358">
        <v>288</v>
      </c>
      <c r="K297" s="358">
        <v>2</v>
      </c>
      <c r="L297" s="358">
        <v>302</v>
      </c>
      <c r="M297" s="360">
        <v>289</v>
      </c>
      <c r="N297" s="361">
        <v>1002.4</v>
      </c>
      <c r="O297" s="458"/>
    </row>
    <row r="298" spans="1:15" x14ac:dyDescent="0.2">
      <c r="A298" s="362">
        <v>14000</v>
      </c>
      <c r="B298" s="363" t="s">
        <v>124</v>
      </c>
      <c r="C298" s="363"/>
      <c r="D298" s="363"/>
      <c r="E298" s="363" t="s">
        <v>211</v>
      </c>
      <c r="F298" s="363"/>
      <c r="G298" s="364"/>
      <c r="H298" s="365">
        <v>44</v>
      </c>
      <c r="I298" s="365">
        <v>12</v>
      </c>
      <c r="J298" s="365">
        <v>314</v>
      </c>
      <c r="K298" s="365">
        <v>2</v>
      </c>
      <c r="L298" s="365">
        <v>372</v>
      </c>
      <c r="M298" s="366">
        <v>359</v>
      </c>
      <c r="N298" s="367">
        <v>1246</v>
      </c>
      <c r="O298" s="458"/>
    </row>
    <row r="299" spans="1:15" x14ac:dyDescent="0.2">
      <c r="A299" s="356">
        <v>15000</v>
      </c>
      <c r="B299" s="357" t="s">
        <v>277</v>
      </c>
      <c r="C299" s="357"/>
      <c r="D299" s="357"/>
      <c r="E299" s="357" t="s">
        <v>162</v>
      </c>
      <c r="F299" s="357"/>
      <c r="G299" s="359"/>
      <c r="H299" s="358">
        <v>46</v>
      </c>
      <c r="I299" s="358">
        <v>0</v>
      </c>
      <c r="J299" s="358">
        <v>40</v>
      </c>
      <c r="K299" s="358">
        <v>0</v>
      </c>
      <c r="L299" s="358">
        <v>86</v>
      </c>
      <c r="M299" s="360">
        <v>86</v>
      </c>
      <c r="N299" s="361">
        <v>301</v>
      </c>
      <c r="O299" s="458"/>
    </row>
    <row r="300" spans="1:15" x14ac:dyDescent="0.2">
      <c r="A300" s="356">
        <v>15000</v>
      </c>
      <c r="B300" s="357" t="s">
        <v>277</v>
      </c>
      <c r="C300" s="357"/>
      <c r="D300" s="357"/>
      <c r="E300" s="357" t="s">
        <v>167</v>
      </c>
      <c r="F300" s="357"/>
      <c r="G300" s="359"/>
      <c r="H300" s="358">
        <v>0</v>
      </c>
      <c r="I300" s="358">
        <v>0</v>
      </c>
      <c r="J300" s="358">
        <v>4</v>
      </c>
      <c r="K300" s="358">
        <v>0</v>
      </c>
      <c r="L300" s="358">
        <v>4</v>
      </c>
      <c r="M300" s="358">
        <v>4</v>
      </c>
      <c r="N300" s="368">
        <v>11.2</v>
      </c>
      <c r="O300" s="458"/>
    </row>
    <row r="301" spans="1:15" x14ac:dyDescent="0.2">
      <c r="A301" s="356">
        <v>15000</v>
      </c>
      <c r="B301" s="357" t="s">
        <v>277</v>
      </c>
      <c r="C301" s="357"/>
      <c r="D301" s="357"/>
      <c r="E301" s="357" t="s">
        <v>170</v>
      </c>
      <c r="F301" s="357"/>
      <c r="G301" s="359"/>
      <c r="H301" s="358">
        <v>0</v>
      </c>
      <c r="I301" s="358">
        <v>13</v>
      </c>
      <c r="J301" s="358">
        <v>341</v>
      </c>
      <c r="K301" s="358">
        <v>3</v>
      </c>
      <c r="L301" s="358">
        <v>357</v>
      </c>
      <c r="M301" s="360">
        <v>342.5</v>
      </c>
      <c r="N301" s="361">
        <v>1184.75</v>
      </c>
      <c r="O301" s="458"/>
    </row>
    <row r="302" spans="1:15" x14ac:dyDescent="0.2">
      <c r="A302" s="362">
        <v>15000</v>
      </c>
      <c r="B302" s="363" t="s">
        <v>277</v>
      </c>
      <c r="C302" s="363"/>
      <c r="D302" s="363"/>
      <c r="E302" s="363" t="s">
        <v>211</v>
      </c>
      <c r="F302" s="363"/>
      <c r="G302" s="364"/>
      <c r="H302" s="365">
        <v>46</v>
      </c>
      <c r="I302" s="365">
        <v>13</v>
      </c>
      <c r="J302" s="365">
        <v>385</v>
      </c>
      <c r="K302" s="365">
        <v>3</v>
      </c>
      <c r="L302" s="365">
        <v>447</v>
      </c>
      <c r="M302" s="366">
        <v>432.5</v>
      </c>
      <c r="N302" s="367">
        <v>1496.95</v>
      </c>
      <c r="O302" s="458"/>
    </row>
    <row r="303" spans="1:15" ht="13.5" thickBot="1" x14ac:dyDescent="0.25">
      <c r="A303" s="369"/>
      <c r="B303" s="370" t="s">
        <v>211</v>
      </c>
      <c r="C303" s="370"/>
      <c r="D303" s="370"/>
      <c r="E303" s="370"/>
      <c r="F303" s="370"/>
      <c r="G303" s="371"/>
      <c r="H303" s="372">
        <v>157</v>
      </c>
      <c r="I303" s="372">
        <v>62</v>
      </c>
      <c r="J303" s="372">
        <v>1379</v>
      </c>
      <c r="K303" s="372">
        <v>13</v>
      </c>
      <c r="L303" s="372">
        <v>1611</v>
      </c>
      <c r="M303" s="373">
        <v>1542.5</v>
      </c>
      <c r="N303" s="374">
        <v>5365.15</v>
      </c>
      <c r="O303" s="458"/>
    </row>
    <row r="304" spans="1:15" ht="13.5" thickTop="1" x14ac:dyDescent="0.2">
      <c r="A304" s="587"/>
      <c r="B304" s="587"/>
      <c r="C304" s="681"/>
      <c r="D304" s="587"/>
      <c r="E304" s="589"/>
      <c r="F304" s="587"/>
      <c r="G304" s="589"/>
      <c r="H304" s="587"/>
      <c r="I304" s="589"/>
      <c r="J304" s="587"/>
      <c r="K304" s="587"/>
      <c r="L304" s="587"/>
      <c r="M304" s="587"/>
      <c r="N304" s="587"/>
      <c r="O304" s="458"/>
    </row>
    <row r="305" spans="1:15" ht="20.25" x14ac:dyDescent="0.2">
      <c r="A305" s="345" t="s">
        <v>278</v>
      </c>
      <c r="B305" s="587"/>
      <c r="C305" s="588"/>
      <c r="D305" s="587"/>
      <c r="E305" s="587"/>
      <c r="F305" s="587"/>
      <c r="G305" s="587"/>
      <c r="H305" s="587"/>
      <c r="I305" s="589"/>
      <c r="J305" s="587"/>
      <c r="K305" s="258"/>
      <c r="L305" s="738"/>
      <c r="M305" s="258"/>
      <c r="N305" s="375"/>
      <c r="O305" s="458"/>
    </row>
    <row r="306" spans="1:15" ht="15" customHeight="1" thickBot="1" x14ac:dyDescent="0.25">
      <c r="A306" s="345"/>
      <c r="B306" s="587"/>
      <c r="C306" s="588"/>
      <c r="D306" s="587"/>
      <c r="E306" s="587"/>
      <c r="F306" s="587"/>
      <c r="G306" s="587"/>
      <c r="H306" s="587"/>
      <c r="I306" s="589"/>
      <c r="J306" s="587"/>
      <c r="K306" s="258"/>
      <c r="L306" s="738"/>
      <c r="M306" s="258"/>
      <c r="N306" s="375"/>
      <c r="O306" s="458"/>
    </row>
    <row r="307" spans="1:15" ht="114.75" thickTop="1" x14ac:dyDescent="0.2">
      <c r="A307" s="355" t="s">
        <v>110</v>
      </c>
      <c r="B307" s="328" t="s">
        <v>192</v>
      </c>
      <c r="C307" s="615" t="s">
        <v>279</v>
      </c>
      <c r="D307" s="616" t="s">
        <v>280</v>
      </c>
      <c r="E307" s="739" t="s">
        <v>281</v>
      </c>
      <c r="F307" s="618" t="s">
        <v>196</v>
      </c>
      <c r="G307" s="734" t="s">
        <v>282</v>
      </c>
      <c r="H307" s="329" t="s">
        <v>283</v>
      </c>
      <c r="I307" s="735" t="s">
        <v>199</v>
      </c>
      <c r="J307" s="329" t="s">
        <v>200</v>
      </c>
      <c r="K307" s="621" t="s">
        <v>201</v>
      </c>
      <c r="L307" s="330" t="s">
        <v>202</v>
      </c>
      <c r="M307" s="736" t="s">
        <v>284</v>
      </c>
      <c r="N307" s="376" t="s">
        <v>285</v>
      </c>
      <c r="O307" s="458"/>
    </row>
    <row r="308" spans="1:15" ht="13.5" thickBot="1" x14ac:dyDescent="0.25">
      <c r="A308" s="623">
        <v>1</v>
      </c>
      <c r="B308" s="624">
        <v>2</v>
      </c>
      <c r="C308" s="624">
        <v>3</v>
      </c>
      <c r="D308" s="625">
        <v>4</v>
      </c>
      <c r="E308" s="626">
        <v>5</v>
      </c>
      <c r="F308" s="627">
        <v>6</v>
      </c>
      <c r="G308" s="628">
        <v>7</v>
      </c>
      <c r="H308" s="627">
        <v>8</v>
      </c>
      <c r="I308" s="629">
        <v>9</v>
      </c>
      <c r="J308" s="627">
        <v>10</v>
      </c>
      <c r="K308" s="630">
        <v>11</v>
      </c>
      <c r="L308" s="626">
        <v>12</v>
      </c>
      <c r="M308" s="631">
        <v>13</v>
      </c>
      <c r="N308" s="632">
        <v>14</v>
      </c>
      <c r="O308" s="458"/>
    </row>
    <row r="309" spans="1:15" x14ac:dyDescent="0.2">
      <c r="A309" s="377" t="s">
        <v>235</v>
      </c>
      <c r="B309" s="378" t="s">
        <v>206</v>
      </c>
      <c r="C309" s="740">
        <f t="shared" ref="C309:C314" si="4">C162+C204</f>
        <v>70870</v>
      </c>
      <c r="D309" s="741"/>
      <c r="E309" s="742"/>
      <c r="F309" s="743"/>
      <c r="G309" s="666"/>
      <c r="H309" s="666"/>
      <c r="I309" s="666"/>
      <c r="J309" s="666"/>
      <c r="K309" s="743"/>
      <c r="L309" s="744">
        <f t="shared" ref="L309:N313" si="5">L162+L204</f>
        <v>0</v>
      </c>
      <c r="M309" s="745">
        <f t="shared" si="5"/>
        <v>-2260</v>
      </c>
      <c r="N309" s="746">
        <f t="shared" si="5"/>
        <v>5963.5</v>
      </c>
      <c r="O309" s="458"/>
    </row>
    <row r="310" spans="1:15" x14ac:dyDescent="0.2">
      <c r="A310" s="335" t="s">
        <v>235</v>
      </c>
      <c r="B310" s="336" t="s">
        <v>207</v>
      </c>
      <c r="C310" s="669">
        <f t="shared" si="4"/>
        <v>5582</v>
      </c>
      <c r="D310" s="713"/>
      <c r="E310" s="670"/>
      <c r="F310" s="671"/>
      <c r="G310" s="672"/>
      <c r="H310" s="672"/>
      <c r="I310" s="672"/>
      <c r="J310" s="672"/>
      <c r="K310" s="671"/>
      <c r="L310" s="747">
        <f t="shared" si="5"/>
        <v>0</v>
      </c>
      <c r="M310" s="748">
        <f t="shared" si="5"/>
        <v>-308</v>
      </c>
      <c r="N310" s="674">
        <f t="shared" si="5"/>
        <v>223</v>
      </c>
      <c r="O310" s="458"/>
    </row>
    <row r="311" spans="1:15" x14ac:dyDescent="0.2">
      <c r="A311" s="335" t="s">
        <v>235</v>
      </c>
      <c r="B311" s="336" t="s">
        <v>208</v>
      </c>
      <c r="C311" s="669">
        <f t="shared" si="4"/>
        <v>33117.5</v>
      </c>
      <c r="D311" s="713"/>
      <c r="E311" s="670"/>
      <c r="F311" s="671"/>
      <c r="G311" s="672"/>
      <c r="H311" s="672"/>
      <c r="I311" s="672"/>
      <c r="J311" s="672"/>
      <c r="K311" s="671"/>
      <c r="L311" s="747">
        <f t="shared" si="5"/>
        <v>0</v>
      </c>
      <c r="M311" s="748">
        <f t="shared" si="5"/>
        <v>-243.5</v>
      </c>
      <c r="N311" s="674">
        <f t="shared" si="5"/>
        <v>4779.5</v>
      </c>
      <c r="O311" s="458"/>
    </row>
    <row r="312" spans="1:15" x14ac:dyDescent="0.2">
      <c r="A312" s="335" t="s">
        <v>235</v>
      </c>
      <c r="B312" s="336" t="s">
        <v>209</v>
      </c>
      <c r="C312" s="669">
        <f t="shared" si="4"/>
        <v>4839</v>
      </c>
      <c r="D312" s="713"/>
      <c r="E312" s="670"/>
      <c r="F312" s="671"/>
      <c r="G312" s="672"/>
      <c r="H312" s="672"/>
      <c r="I312" s="672"/>
      <c r="J312" s="672"/>
      <c r="K312" s="671"/>
      <c r="L312" s="747">
        <f t="shared" si="5"/>
        <v>0</v>
      </c>
      <c r="M312" s="748">
        <f t="shared" si="5"/>
        <v>-471.5</v>
      </c>
      <c r="N312" s="674">
        <f t="shared" si="5"/>
        <v>260.5</v>
      </c>
      <c r="O312" s="458"/>
    </row>
    <row r="313" spans="1:15" x14ac:dyDescent="0.2">
      <c r="A313" s="335" t="s">
        <v>235</v>
      </c>
      <c r="B313" s="336" t="s">
        <v>210</v>
      </c>
      <c r="C313" s="669">
        <f t="shared" si="4"/>
        <v>177618.5</v>
      </c>
      <c r="D313" s="713"/>
      <c r="E313" s="670"/>
      <c r="F313" s="671"/>
      <c r="G313" s="672"/>
      <c r="H313" s="672"/>
      <c r="I313" s="672"/>
      <c r="J313" s="672"/>
      <c r="K313" s="671"/>
      <c r="L313" s="747">
        <f t="shared" si="5"/>
        <v>0</v>
      </c>
      <c r="M313" s="748">
        <f t="shared" si="5"/>
        <v>0</v>
      </c>
      <c r="N313" s="674">
        <f t="shared" si="5"/>
        <v>13914.5</v>
      </c>
      <c r="O313" s="458"/>
    </row>
    <row r="314" spans="1:15" ht="13.5" thickBot="1" x14ac:dyDescent="0.25">
      <c r="A314" s="337" t="s">
        <v>235</v>
      </c>
      <c r="B314" s="338" t="s">
        <v>211</v>
      </c>
      <c r="C314" s="675">
        <f t="shared" si="4"/>
        <v>292027</v>
      </c>
      <c r="D314" s="714">
        <f>D167+D209</f>
        <v>270309</v>
      </c>
      <c r="E314" s="749">
        <f>E167+D209+C279</f>
        <v>271208.80000000005</v>
      </c>
      <c r="F314" s="677">
        <f>F167</f>
        <v>1542.5</v>
      </c>
      <c r="G314" s="678">
        <f>G167+D209+C279</f>
        <v>272751.30000000005</v>
      </c>
      <c r="H314" s="678"/>
      <c r="I314" s="678">
        <f>I167+K209+E279</f>
        <v>443965.8210599217</v>
      </c>
      <c r="J314" s="678">
        <f>J167+J209</f>
        <v>5365.1500000000005</v>
      </c>
      <c r="K314" s="677">
        <f>K167+K209+E279</f>
        <v>449330.97105992172</v>
      </c>
      <c r="L314" s="716">
        <f>L167+L209+F279</f>
        <v>12245231000</v>
      </c>
      <c r="M314" s="715">
        <f>M167+M209</f>
        <v>-3283</v>
      </c>
      <c r="N314" s="680">
        <f>N167+N209</f>
        <v>25141</v>
      </c>
      <c r="O314" s="458"/>
    </row>
    <row r="315" spans="1:15" ht="13.5" thickTop="1" x14ac:dyDescent="0.2">
      <c r="A315" s="305"/>
      <c r="B315" s="305"/>
      <c r="C315" s="339"/>
      <c r="D315" s="305"/>
      <c r="E315" s="309"/>
      <c r="F315" s="305"/>
      <c r="G315" s="309"/>
      <c r="H315" s="305"/>
      <c r="I315" s="309"/>
      <c r="J315" s="305"/>
      <c r="K315" s="305"/>
      <c r="L315" s="305"/>
      <c r="M315" s="305"/>
      <c r="N315" s="305"/>
    </row>
    <row r="316" spans="1:15" x14ac:dyDescent="0.2">
      <c r="A316" s="305"/>
      <c r="B316" s="305"/>
      <c r="C316" s="339"/>
      <c r="D316" s="305"/>
      <c r="E316" s="309"/>
      <c r="F316" s="305"/>
      <c r="G316" s="309"/>
      <c r="H316" s="305"/>
      <c r="I316" s="309"/>
      <c r="J316" s="305"/>
      <c r="K316" s="305"/>
      <c r="L316" s="305"/>
      <c r="M316" s="305"/>
      <c r="N316" s="305"/>
    </row>
    <row r="317" spans="1:15" x14ac:dyDescent="0.2">
      <c r="A317" s="305"/>
      <c r="B317" s="305"/>
      <c r="C317" s="308"/>
      <c r="D317" s="305"/>
      <c r="E317" s="305"/>
      <c r="F317" s="305"/>
      <c r="G317" s="309"/>
      <c r="H317" s="309"/>
      <c r="I317" s="309"/>
      <c r="J317" s="309"/>
      <c r="K317" s="309"/>
      <c r="L317" s="354"/>
      <c r="M317" s="354"/>
      <c r="N317" s="354"/>
    </row>
    <row r="318" spans="1:15" x14ac:dyDescent="0.2">
      <c r="A318" s="305"/>
      <c r="B318" s="305"/>
      <c r="C318" s="305"/>
      <c r="D318" s="305"/>
      <c r="G318" s="305"/>
      <c r="H318" s="305"/>
      <c r="I318" s="309"/>
    </row>
  </sheetData>
  <mergeCells count="5">
    <mergeCell ref="A5:B5"/>
    <mergeCell ref="E6:N7"/>
    <mergeCell ref="G12:I13"/>
    <mergeCell ref="A19:C19"/>
    <mergeCell ref="A20:C20"/>
  </mergeCells>
  <printOptions horizontalCentered="1"/>
  <pageMargins left="0.35433070866141736" right="0.23622047244094491" top="0.59055118110236227" bottom="0.31496062992125984" header="0.27559055118110237" footer="0.19685039370078741"/>
  <pageSetup paperSize="9" scale="41" fitToHeight="42" orientation="portrait" r:id="rId1"/>
  <headerFooter alignWithMargins="0">
    <oddHeader>&amp;RKapitola C.I.1
&amp;"-,Tučné"Tabulka č. 4/str. 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7"/>
  <sheetViews>
    <sheetView zoomScaleNormal="100" workbookViewId="0">
      <selection activeCell="G40" sqref="G40"/>
    </sheetView>
  </sheetViews>
  <sheetFormatPr defaultColWidth="7.7109375" defaultRowHeight="12.75" x14ac:dyDescent="0.2"/>
  <cols>
    <col min="1" max="1" width="5.7109375" style="382" customWidth="1"/>
    <col min="2" max="2" width="12.140625" style="382" customWidth="1"/>
    <col min="3" max="8" width="7.28515625" style="382" customWidth="1"/>
    <col min="9" max="10" width="7.28515625" style="381" customWidth="1"/>
    <col min="11" max="11" width="1.7109375" style="381" customWidth="1"/>
    <col min="12" max="13" width="7.28515625" style="381" customWidth="1"/>
    <col min="14" max="15" width="7.28515625" style="382" customWidth="1"/>
    <col min="16" max="16" width="1.85546875" style="383" customWidth="1"/>
    <col min="17" max="23" width="7.42578125" style="382" customWidth="1"/>
    <col min="24" max="24" width="7.85546875" style="382" customWidth="1"/>
    <col min="25" max="25" width="1.7109375" style="384" customWidth="1"/>
    <col min="26" max="26" width="9.7109375" style="382" customWidth="1"/>
    <col min="27" max="27" width="14.140625" style="382" customWidth="1"/>
    <col min="28" max="28" width="3.7109375" style="382" customWidth="1"/>
    <col min="29" max="29" width="9.85546875" style="382" customWidth="1"/>
    <col min="30" max="30" width="12.5703125" style="382" customWidth="1"/>
    <col min="31" max="31" width="15.7109375" style="382" hidden="1" customWidth="1"/>
    <col min="32" max="256" width="7.7109375" style="382"/>
    <col min="257" max="257" width="5.7109375" style="382" customWidth="1"/>
    <col min="258" max="258" width="12.140625" style="382" customWidth="1"/>
    <col min="259" max="266" width="7.28515625" style="382" customWidth="1"/>
    <col min="267" max="267" width="1.7109375" style="382" customWidth="1"/>
    <col min="268" max="271" width="7.28515625" style="382" customWidth="1"/>
    <col min="272" max="272" width="1.85546875" style="382" customWidth="1"/>
    <col min="273" max="279" width="7.42578125" style="382" customWidth="1"/>
    <col min="280" max="280" width="7.85546875" style="382" customWidth="1"/>
    <col min="281" max="281" width="1.7109375" style="382" customWidth="1"/>
    <col min="282" max="282" width="9.7109375" style="382" customWidth="1"/>
    <col min="283" max="283" width="12" style="382" customWidth="1"/>
    <col min="284" max="284" width="3.7109375" style="382" customWidth="1"/>
    <col min="285" max="285" width="9.85546875" style="382" customWidth="1"/>
    <col min="286" max="286" width="12.5703125" style="382" customWidth="1"/>
    <col min="287" max="287" width="0" style="382" hidden="1" customWidth="1"/>
    <col min="288" max="512" width="7.7109375" style="382"/>
    <col min="513" max="513" width="5.7109375" style="382" customWidth="1"/>
    <col min="514" max="514" width="12.140625" style="382" customWidth="1"/>
    <col min="515" max="522" width="7.28515625" style="382" customWidth="1"/>
    <col min="523" max="523" width="1.7109375" style="382" customWidth="1"/>
    <col min="524" max="527" width="7.28515625" style="382" customWidth="1"/>
    <col min="528" max="528" width="1.85546875" style="382" customWidth="1"/>
    <col min="529" max="535" width="7.42578125" style="382" customWidth="1"/>
    <col min="536" max="536" width="7.85546875" style="382" customWidth="1"/>
    <col min="537" max="537" width="1.7109375" style="382" customWidth="1"/>
    <col min="538" max="538" width="9.7109375" style="382" customWidth="1"/>
    <col min="539" max="539" width="12" style="382" customWidth="1"/>
    <col min="540" max="540" width="3.7109375" style="382" customWidth="1"/>
    <col min="541" max="541" width="9.85546875" style="382" customWidth="1"/>
    <col min="542" max="542" width="12.5703125" style="382" customWidth="1"/>
    <col min="543" max="543" width="0" style="382" hidden="1" customWidth="1"/>
    <col min="544" max="768" width="7.7109375" style="382"/>
    <col min="769" max="769" width="5.7109375" style="382" customWidth="1"/>
    <col min="770" max="770" width="12.140625" style="382" customWidth="1"/>
    <col min="771" max="778" width="7.28515625" style="382" customWidth="1"/>
    <col min="779" max="779" width="1.7109375" style="382" customWidth="1"/>
    <col min="780" max="783" width="7.28515625" style="382" customWidth="1"/>
    <col min="784" max="784" width="1.85546875" style="382" customWidth="1"/>
    <col min="785" max="791" width="7.42578125" style="382" customWidth="1"/>
    <col min="792" max="792" width="7.85546875" style="382" customWidth="1"/>
    <col min="793" max="793" width="1.7109375" style="382" customWidth="1"/>
    <col min="794" max="794" width="9.7109375" style="382" customWidth="1"/>
    <col min="795" max="795" width="12" style="382" customWidth="1"/>
    <col min="796" max="796" width="3.7109375" style="382" customWidth="1"/>
    <col min="797" max="797" width="9.85546875" style="382" customWidth="1"/>
    <col min="798" max="798" width="12.5703125" style="382" customWidth="1"/>
    <col min="799" max="799" width="0" style="382" hidden="1" customWidth="1"/>
    <col min="800" max="1024" width="7.7109375" style="382"/>
    <col min="1025" max="1025" width="5.7109375" style="382" customWidth="1"/>
    <col min="1026" max="1026" width="12.140625" style="382" customWidth="1"/>
    <col min="1027" max="1034" width="7.28515625" style="382" customWidth="1"/>
    <col min="1035" max="1035" width="1.7109375" style="382" customWidth="1"/>
    <col min="1036" max="1039" width="7.28515625" style="382" customWidth="1"/>
    <col min="1040" max="1040" width="1.85546875" style="382" customWidth="1"/>
    <col min="1041" max="1047" width="7.42578125" style="382" customWidth="1"/>
    <col min="1048" max="1048" width="7.85546875" style="382" customWidth="1"/>
    <col min="1049" max="1049" width="1.7109375" style="382" customWidth="1"/>
    <col min="1050" max="1050" width="9.7109375" style="382" customWidth="1"/>
    <col min="1051" max="1051" width="12" style="382" customWidth="1"/>
    <col min="1052" max="1052" width="3.7109375" style="382" customWidth="1"/>
    <col min="1053" max="1053" width="9.85546875" style="382" customWidth="1"/>
    <col min="1054" max="1054" width="12.5703125" style="382" customWidth="1"/>
    <col min="1055" max="1055" width="0" style="382" hidden="1" customWidth="1"/>
    <col min="1056" max="1280" width="7.7109375" style="382"/>
    <col min="1281" max="1281" width="5.7109375" style="382" customWidth="1"/>
    <col min="1282" max="1282" width="12.140625" style="382" customWidth="1"/>
    <col min="1283" max="1290" width="7.28515625" style="382" customWidth="1"/>
    <col min="1291" max="1291" width="1.7109375" style="382" customWidth="1"/>
    <col min="1292" max="1295" width="7.28515625" style="382" customWidth="1"/>
    <col min="1296" max="1296" width="1.85546875" style="382" customWidth="1"/>
    <col min="1297" max="1303" width="7.42578125" style="382" customWidth="1"/>
    <col min="1304" max="1304" width="7.85546875" style="382" customWidth="1"/>
    <col min="1305" max="1305" width="1.7109375" style="382" customWidth="1"/>
    <col min="1306" max="1306" width="9.7109375" style="382" customWidth="1"/>
    <col min="1307" max="1307" width="12" style="382" customWidth="1"/>
    <col min="1308" max="1308" width="3.7109375" style="382" customWidth="1"/>
    <col min="1309" max="1309" width="9.85546875" style="382" customWidth="1"/>
    <col min="1310" max="1310" width="12.5703125" style="382" customWidth="1"/>
    <col min="1311" max="1311" width="0" style="382" hidden="1" customWidth="1"/>
    <col min="1312" max="1536" width="7.7109375" style="382"/>
    <col min="1537" max="1537" width="5.7109375" style="382" customWidth="1"/>
    <col min="1538" max="1538" width="12.140625" style="382" customWidth="1"/>
    <col min="1539" max="1546" width="7.28515625" style="382" customWidth="1"/>
    <col min="1547" max="1547" width="1.7109375" style="382" customWidth="1"/>
    <col min="1548" max="1551" width="7.28515625" style="382" customWidth="1"/>
    <col min="1552" max="1552" width="1.85546875" style="382" customWidth="1"/>
    <col min="1553" max="1559" width="7.42578125" style="382" customWidth="1"/>
    <col min="1560" max="1560" width="7.85546875" style="382" customWidth="1"/>
    <col min="1561" max="1561" width="1.7109375" style="382" customWidth="1"/>
    <col min="1562" max="1562" width="9.7109375" style="382" customWidth="1"/>
    <col min="1563" max="1563" width="12" style="382" customWidth="1"/>
    <col min="1564" max="1564" width="3.7109375" style="382" customWidth="1"/>
    <col min="1565" max="1565" width="9.85546875" style="382" customWidth="1"/>
    <col min="1566" max="1566" width="12.5703125" style="382" customWidth="1"/>
    <col min="1567" max="1567" width="0" style="382" hidden="1" customWidth="1"/>
    <col min="1568" max="1792" width="7.7109375" style="382"/>
    <col min="1793" max="1793" width="5.7109375" style="382" customWidth="1"/>
    <col min="1794" max="1794" width="12.140625" style="382" customWidth="1"/>
    <col min="1795" max="1802" width="7.28515625" style="382" customWidth="1"/>
    <col min="1803" max="1803" width="1.7109375" style="382" customWidth="1"/>
    <col min="1804" max="1807" width="7.28515625" style="382" customWidth="1"/>
    <col min="1808" max="1808" width="1.85546875" style="382" customWidth="1"/>
    <col min="1809" max="1815" width="7.42578125" style="382" customWidth="1"/>
    <col min="1816" max="1816" width="7.85546875" style="382" customWidth="1"/>
    <col min="1817" max="1817" width="1.7109375" style="382" customWidth="1"/>
    <col min="1818" max="1818" width="9.7109375" style="382" customWidth="1"/>
    <col min="1819" max="1819" width="12" style="382" customWidth="1"/>
    <col min="1820" max="1820" width="3.7109375" style="382" customWidth="1"/>
    <col min="1821" max="1821" width="9.85546875" style="382" customWidth="1"/>
    <col min="1822" max="1822" width="12.5703125" style="382" customWidth="1"/>
    <col min="1823" max="1823" width="0" style="382" hidden="1" customWidth="1"/>
    <col min="1824" max="2048" width="7.7109375" style="382"/>
    <col min="2049" max="2049" width="5.7109375" style="382" customWidth="1"/>
    <col min="2050" max="2050" width="12.140625" style="382" customWidth="1"/>
    <col min="2051" max="2058" width="7.28515625" style="382" customWidth="1"/>
    <col min="2059" max="2059" width="1.7109375" style="382" customWidth="1"/>
    <col min="2060" max="2063" width="7.28515625" style="382" customWidth="1"/>
    <col min="2064" max="2064" width="1.85546875" style="382" customWidth="1"/>
    <col min="2065" max="2071" width="7.42578125" style="382" customWidth="1"/>
    <col min="2072" max="2072" width="7.85546875" style="382" customWidth="1"/>
    <col min="2073" max="2073" width="1.7109375" style="382" customWidth="1"/>
    <col min="2074" max="2074" width="9.7109375" style="382" customWidth="1"/>
    <col min="2075" max="2075" width="12" style="382" customWidth="1"/>
    <col min="2076" max="2076" width="3.7109375" style="382" customWidth="1"/>
    <col min="2077" max="2077" width="9.85546875" style="382" customWidth="1"/>
    <col min="2078" max="2078" width="12.5703125" style="382" customWidth="1"/>
    <col min="2079" max="2079" width="0" style="382" hidden="1" customWidth="1"/>
    <col min="2080" max="2304" width="7.7109375" style="382"/>
    <col min="2305" max="2305" width="5.7109375" style="382" customWidth="1"/>
    <col min="2306" max="2306" width="12.140625" style="382" customWidth="1"/>
    <col min="2307" max="2314" width="7.28515625" style="382" customWidth="1"/>
    <col min="2315" max="2315" width="1.7109375" style="382" customWidth="1"/>
    <col min="2316" max="2319" width="7.28515625" style="382" customWidth="1"/>
    <col min="2320" max="2320" width="1.85546875" style="382" customWidth="1"/>
    <col min="2321" max="2327" width="7.42578125" style="382" customWidth="1"/>
    <col min="2328" max="2328" width="7.85546875" style="382" customWidth="1"/>
    <col min="2329" max="2329" width="1.7109375" style="382" customWidth="1"/>
    <col min="2330" max="2330" width="9.7109375" style="382" customWidth="1"/>
    <col min="2331" max="2331" width="12" style="382" customWidth="1"/>
    <col min="2332" max="2332" width="3.7109375" style="382" customWidth="1"/>
    <col min="2333" max="2333" width="9.85546875" style="382" customWidth="1"/>
    <col min="2334" max="2334" width="12.5703125" style="382" customWidth="1"/>
    <col min="2335" max="2335" width="0" style="382" hidden="1" customWidth="1"/>
    <col min="2336" max="2560" width="7.7109375" style="382"/>
    <col min="2561" max="2561" width="5.7109375" style="382" customWidth="1"/>
    <col min="2562" max="2562" width="12.140625" style="382" customWidth="1"/>
    <col min="2563" max="2570" width="7.28515625" style="382" customWidth="1"/>
    <col min="2571" max="2571" width="1.7109375" style="382" customWidth="1"/>
    <col min="2572" max="2575" width="7.28515625" style="382" customWidth="1"/>
    <col min="2576" max="2576" width="1.85546875" style="382" customWidth="1"/>
    <col min="2577" max="2583" width="7.42578125" style="382" customWidth="1"/>
    <col min="2584" max="2584" width="7.85546875" style="382" customWidth="1"/>
    <col min="2585" max="2585" width="1.7109375" style="382" customWidth="1"/>
    <col min="2586" max="2586" width="9.7109375" style="382" customWidth="1"/>
    <col min="2587" max="2587" width="12" style="382" customWidth="1"/>
    <col min="2588" max="2588" width="3.7109375" style="382" customWidth="1"/>
    <col min="2589" max="2589" width="9.85546875" style="382" customWidth="1"/>
    <col min="2590" max="2590" width="12.5703125" style="382" customWidth="1"/>
    <col min="2591" max="2591" width="0" style="382" hidden="1" customWidth="1"/>
    <col min="2592" max="2816" width="7.7109375" style="382"/>
    <col min="2817" max="2817" width="5.7109375" style="382" customWidth="1"/>
    <col min="2818" max="2818" width="12.140625" style="382" customWidth="1"/>
    <col min="2819" max="2826" width="7.28515625" style="382" customWidth="1"/>
    <col min="2827" max="2827" width="1.7109375" style="382" customWidth="1"/>
    <col min="2828" max="2831" width="7.28515625" style="382" customWidth="1"/>
    <col min="2832" max="2832" width="1.85546875" style="382" customWidth="1"/>
    <col min="2833" max="2839" width="7.42578125" style="382" customWidth="1"/>
    <col min="2840" max="2840" width="7.85546875" style="382" customWidth="1"/>
    <col min="2841" max="2841" width="1.7109375" style="382" customWidth="1"/>
    <col min="2842" max="2842" width="9.7109375" style="382" customWidth="1"/>
    <col min="2843" max="2843" width="12" style="382" customWidth="1"/>
    <col min="2844" max="2844" width="3.7109375" style="382" customWidth="1"/>
    <col min="2845" max="2845" width="9.85546875" style="382" customWidth="1"/>
    <col min="2846" max="2846" width="12.5703125" style="382" customWidth="1"/>
    <col min="2847" max="2847" width="0" style="382" hidden="1" customWidth="1"/>
    <col min="2848" max="3072" width="7.7109375" style="382"/>
    <col min="3073" max="3073" width="5.7109375" style="382" customWidth="1"/>
    <col min="3074" max="3074" width="12.140625" style="382" customWidth="1"/>
    <col min="3075" max="3082" width="7.28515625" style="382" customWidth="1"/>
    <col min="3083" max="3083" width="1.7109375" style="382" customWidth="1"/>
    <col min="3084" max="3087" width="7.28515625" style="382" customWidth="1"/>
    <col min="3088" max="3088" width="1.85546875" style="382" customWidth="1"/>
    <col min="3089" max="3095" width="7.42578125" style="382" customWidth="1"/>
    <col min="3096" max="3096" width="7.85546875" style="382" customWidth="1"/>
    <col min="3097" max="3097" width="1.7109375" style="382" customWidth="1"/>
    <col min="3098" max="3098" width="9.7109375" style="382" customWidth="1"/>
    <col min="3099" max="3099" width="12" style="382" customWidth="1"/>
    <col min="3100" max="3100" width="3.7109375" style="382" customWidth="1"/>
    <col min="3101" max="3101" width="9.85546875" style="382" customWidth="1"/>
    <col min="3102" max="3102" width="12.5703125" style="382" customWidth="1"/>
    <col min="3103" max="3103" width="0" style="382" hidden="1" customWidth="1"/>
    <col min="3104" max="3328" width="7.7109375" style="382"/>
    <col min="3329" max="3329" width="5.7109375" style="382" customWidth="1"/>
    <col min="3330" max="3330" width="12.140625" style="382" customWidth="1"/>
    <col min="3331" max="3338" width="7.28515625" style="382" customWidth="1"/>
    <col min="3339" max="3339" width="1.7109375" style="382" customWidth="1"/>
    <col min="3340" max="3343" width="7.28515625" style="382" customWidth="1"/>
    <col min="3344" max="3344" width="1.85546875" style="382" customWidth="1"/>
    <col min="3345" max="3351" width="7.42578125" style="382" customWidth="1"/>
    <col min="3352" max="3352" width="7.85546875" style="382" customWidth="1"/>
    <col min="3353" max="3353" width="1.7109375" style="382" customWidth="1"/>
    <col min="3354" max="3354" width="9.7109375" style="382" customWidth="1"/>
    <col min="3355" max="3355" width="12" style="382" customWidth="1"/>
    <col min="3356" max="3356" width="3.7109375" style="382" customWidth="1"/>
    <col min="3357" max="3357" width="9.85546875" style="382" customWidth="1"/>
    <col min="3358" max="3358" width="12.5703125" style="382" customWidth="1"/>
    <col min="3359" max="3359" width="0" style="382" hidden="1" customWidth="1"/>
    <col min="3360" max="3584" width="7.7109375" style="382"/>
    <col min="3585" max="3585" width="5.7109375" style="382" customWidth="1"/>
    <col min="3586" max="3586" width="12.140625" style="382" customWidth="1"/>
    <col min="3587" max="3594" width="7.28515625" style="382" customWidth="1"/>
    <col min="3595" max="3595" width="1.7109375" style="382" customWidth="1"/>
    <col min="3596" max="3599" width="7.28515625" style="382" customWidth="1"/>
    <col min="3600" max="3600" width="1.85546875" style="382" customWidth="1"/>
    <col min="3601" max="3607" width="7.42578125" style="382" customWidth="1"/>
    <col min="3608" max="3608" width="7.85546875" style="382" customWidth="1"/>
    <col min="3609" max="3609" width="1.7109375" style="382" customWidth="1"/>
    <col min="3610" max="3610" width="9.7109375" style="382" customWidth="1"/>
    <col min="3611" max="3611" width="12" style="382" customWidth="1"/>
    <col min="3612" max="3612" width="3.7109375" style="382" customWidth="1"/>
    <col min="3613" max="3613" width="9.85546875" style="382" customWidth="1"/>
    <col min="3614" max="3614" width="12.5703125" style="382" customWidth="1"/>
    <col min="3615" max="3615" width="0" style="382" hidden="1" customWidth="1"/>
    <col min="3616" max="3840" width="7.7109375" style="382"/>
    <col min="3841" max="3841" width="5.7109375" style="382" customWidth="1"/>
    <col min="3842" max="3842" width="12.140625" style="382" customWidth="1"/>
    <col min="3843" max="3850" width="7.28515625" style="382" customWidth="1"/>
    <col min="3851" max="3851" width="1.7109375" style="382" customWidth="1"/>
    <col min="3852" max="3855" width="7.28515625" style="382" customWidth="1"/>
    <col min="3856" max="3856" width="1.85546875" style="382" customWidth="1"/>
    <col min="3857" max="3863" width="7.42578125" style="382" customWidth="1"/>
    <col min="3864" max="3864" width="7.85546875" style="382" customWidth="1"/>
    <col min="3865" max="3865" width="1.7109375" style="382" customWidth="1"/>
    <col min="3866" max="3866" width="9.7109375" style="382" customWidth="1"/>
    <col min="3867" max="3867" width="12" style="382" customWidth="1"/>
    <col min="3868" max="3868" width="3.7109375" style="382" customWidth="1"/>
    <col min="3869" max="3869" width="9.85546875" style="382" customWidth="1"/>
    <col min="3870" max="3870" width="12.5703125" style="382" customWidth="1"/>
    <col min="3871" max="3871" width="0" style="382" hidden="1" customWidth="1"/>
    <col min="3872" max="4096" width="7.7109375" style="382"/>
    <col min="4097" max="4097" width="5.7109375" style="382" customWidth="1"/>
    <col min="4098" max="4098" width="12.140625" style="382" customWidth="1"/>
    <col min="4099" max="4106" width="7.28515625" style="382" customWidth="1"/>
    <col min="4107" max="4107" width="1.7109375" style="382" customWidth="1"/>
    <col min="4108" max="4111" width="7.28515625" style="382" customWidth="1"/>
    <col min="4112" max="4112" width="1.85546875" style="382" customWidth="1"/>
    <col min="4113" max="4119" width="7.42578125" style="382" customWidth="1"/>
    <col min="4120" max="4120" width="7.85546875" style="382" customWidth="1"/>
    <col min="4121" max="4121" width="1.7109375" style="382" customWidth="1"/>
    <col min="4122" max="4122" width="9.7109375" style="382" customWidth="1"/>
    <col min="4123" max="4123" width="12" style="382" customWidth="1"/>
    <col min="4124" max="4124" width="3.7109375" style="382" customWidth="1"/>
    <col min="4125" max="4125" width="9.85546875" style="382" customWidth="1"/>
    <col min="4126" max="4126" width="12.5703125" style="382" customWidth="1"/>
    <col min="4127" max="4127" width="0" style="382" hidden="1" customWidth="1"/>
    <col min="4128" max="4352" width="7.7109375" style="382"/>
    <col min="4353" max="4353" width="5.7109375" style="382" customWidth="1"/>
    <col min="4354" max="4354" width="12.140625" style="382" customWidth="1"/>
    <col min="4355" max="4362" width="7.28515625" style="382" customWidth="1"/>
    <col min="4363" max="4363" width="1.7109375" style="382" customWidth="1"/>
    <col min="4364" max="4367" width="7.28515625" style="382" customWidth="1"/>
    <col min="4368" max="4368" width="1.85546875" style="382" customWidth="1"/>
    <col min="4369" max="4375" width="7.42578125" style="382" customWidth="1"/>
    <col min="4376" max="4376" width="7.85546875" style="382" customWidth="1"/>
    <col min="4377" max="4377" width="1.7109375" style="382" customWidth="1"/>
    <col min="4378" max="4378" width="9.7109375" style="382" customWidth="1"/>
    <col min="4379" max="4379" width="12" style="382" customWidth="1"/>
    <col min="4380" max="4380" width="3.7109375" style="382" customWidth="1"/>
    <col min="4381" max="4381" width="9.85546875" style="382" customWidth="1"/>
    <col min="4382" max="4382" width="12.5703125" style="382" customWidth="1"/>
    <col min="4383" max="4383" width="0" style="382" hidden="1" customWidth="1"/>
    <col min="4384" max="4608" width="7.7109375" style="382"/>
    <col min="4609" max="4609" width="5.7109375" style="382" customWidth="1"/>
    <col min="4610" max="4610" width="12.140625" style="382" customWidth="1"/>
    <col min="4611" max="4618" width="7.28515625" style="382" customWidth="1"/>
    <col min="4619" max="4619" width="1.7109375" style="382" customWidth="1"/>
    <col min="4620" max="4623" width="7.28515625" style="382" customWidth="1"/>
    <col min="4624" max="4624" width="1.85546875" style="382" customWidth="1"/>
    <col min="4625" max="4631" width="7.42578125" style="382" customWidth="1"/>
    <col min="4632" max="4632" width="7.85546875" style="382" customWidth="1"/>
    <col min="4633" max="4633" width="1.7109375" style="382" customWidth="1"/>
    <col min="4634" max="4634" width="9.7109375" style="382" customWidth="1"/>
    <col min="4635" max="4635" width="12" style="382" customWidth="1"/>
    <col min="4636" max="4636" width="3.7109375" style="382" customWidth="1"/>
    <col min="4637" max="4637" width="9.85546875" style="382" customWidth="1"/>
    <col min="4638" max="4638" width="12.5703125" style="382" customWidth="1"/>
    <col min="4639" max="4639" width="0" style="382" hidden="1" customWidth="1"/>
    <col min="4640" max="4864" width="7.7109375" style="382"/>
    <col min="4865" max="4865" width="5.7109375" style="382" customWidth="1"/>
    <col min="4866" max="4866" width="12.140625" style="382" customWidth="1"/>
    <col min="4867" max="4874" width="7.28515625" style="382" customWidth="1"/>
    <col min="4875" max="4875" width="1.7109375" style="382" customWidth="1"/>
    <col min="4876" max="4879" width="7.28515625" style="382" customWidth="1"/>
    <col min="4880" max="4880" width="1.85546875" style="382" customWidth="1"/>
    <col min="4881" max="4887" width="7.42578125" style="382" customWidth="1"/>
    <col min="4888" max="4888" width="7.85546875" style="382" customWidth="1"/>
    <col min="4889" max="4889" width="1.7109375" style="382" customWidth="1"/>
    <col min="4890" max="4890" width="9.7109375" style="382" customWidth="1"/>
    <col min="4891" max="4891" width="12" style="382" customWidth="1"/>
    <col min="4892" max="4892" width="3.7109375" style="382" customWidth="1"/>
    <col min="4893" max="4893" width="9.85546875" style="382" customWidth="1"/>
    <col min="4894" max="4894" width="12.5703125" style="382" customWidth="1"/>
    <col min="4895" max="4895" width="0" style="382" hidden="1" customWidth="1"/>
    <col min="4896" max="5120" width="7.7109375" style="382"/>
    <col min="5121" max="5121" width="5.7109375" style="382" customWidth="1"/>
    <col min="5122" max="5122" width="12.140625" style="382" customWidth="1"/>
    <col min="5123" max="5130" width="7.28515625" style="382" customWidth="1"/>
    <col min="5131" max="5131" width="1.7109375" style="382" customWidth="1"/>
    <col min="5132" max="5135" width="7.28515625" style="382" customWidth="1"/>
    <col min="5136" max="5136" width="1.85546875" style="382" customWidth="1"/>
    <col min="5137" max="5143" width="7.42578125" style="382" customWidth="1"/>
    <col min="5144" max="5144" width="7.85546875" style="382" customWidth="1"/>
    <col min="5145" max="5145" width="1.7109375" style="382" customWidth="1"/>
    <col min="5146" max="5146" width="9.7109375" style="382" customWidth="1"/>
    <col min="5147" max="5147" width="12" style="382" customWidth="1"/>
    <col min="5148" max="5148" width="3.7109375" style="382" customWidth="1"/>
    <col min="5149" max="5149" width="9.85546875" style="382" customWidth="1"/>
    <col min="5150" max="5150" width="12.5703125" style="382" customWidth="1"/>
    <col min="5151" max="5151" width="0" style="382" hidden="1" customWidth="1"/>
    <col min="5152" max="5376" width="7.7109375" style="382"/>
    <col min="5377" max="5377" width="5.7109375" style="382" customWidth="1"/>
    <col min="5378" max="5378" width="12.140625" style="382" customWidth="1"/>
    <col min="5379" max="5386" width="7.28515625" style="382" customWidth="1"/>
    <col min="5387" max="5387" width="1.7109375" style="382" customWidth="1"/>
    <col min="5388" max="5391" width="7.28515625" style="382" customWidth="1"/>
    <col min="5392" max="5392" width="1.85546875" style="382" customWidth="1"/>
    <col min="5393" max="5399" width="7.42578125" style="382" customWidth="1"/>
    <col min="5400" max="5400" width="7.85546875" style="382" customWidth="1"/>
    <col min="5401" max="5401" width="1.7109375" style="382" customWidth="1"/>
    <col min="5402" max="5402" width="9.7109375" style="382" customWidth="1"/>
    <col min="5403" max="5403" width="12" style="382" customWidth="1"/>
    <col min="5404" max="5404" width="3.7109375" style="382" customWidth="1"/>
    <col min="5405" max="5405" width="9.85546875" style="382" customWidth="1"/>
    <col min="5406" max="5406" width="12.5703125" style="382" customWidth="1"/>
    <col min="5407" max="5407" width="0" style="382" hidden="1" customWidth="1"/>
    <col min="5408" max="5632" width="7.7109375" style="382"/>
    <col min="5633" max="5633" width="5.7109375" style="382" customWidth="1"/>
    <col min="5634" max="5634" width="12.140625" style="382" customWidth="1"/>
    <col min="5635" max="5642" width="7.28515625" style="382" customWidth="1"/>
    <col min="5643" max="5643" width="1.7109375" style="382" customWidth="1"/>
    <col min="5644" max="5647" width="7.28515625" style="382" customWidth="1"/>
    <col min="5648" max="5648" width="1.85546875" style="382" customWidth="1"/>
    <col min="5649" max="5655" width="7.42578125" style="382" customWidth="1"/>
    <col min="5656" max="5656" width="7.85546875" style="382" customWidth="1"/>
    <col min="5657" max="5657" width="1.7109375" style="382" customWidth="1"/>
    <col min="5658" max="5658" width="9.7109375" style="382" customWidth="1"/>
    <col min="5659" max="5659" width="12" style="382" customWidth="1"/>
    <col min="5660" max="5660" width="3.7109375" style="382" customWidth="1"/>
    <col min="5661" max="5661" width="9.85546875" style="382" customWidth="1"/>
    <col min="5662" max="5662" width="12.5703125" style="382" customWidth="1"/>
    <col min="5663" max="5663" width="0" style="382" hidden="1" customWidth="1"/>
    <col min="5664" max="5888" width="7.7109375" style="382"/>
    <col min="5889" max="5889" width="5.7109375" style="382" customWidth="1"/>
    <col min="5890" max="5890" width="12.140625" style="382" customWidth="1"/>
    <col min="5891" max="5898" width="7.28515625" style="382" customWidth="1"/>
    <col min="5899" max="5899" width="1.7109375" style="382" customWidth="1"/>
    <col min="5900" max="5903" width="7.28515625" style="382" customWidth="1"/>
    <col min="5904" max="5904" width="1.85546875" style="382" customWidth="1"/>
    <col min="5905" max="5911" width="7.42578125" style="382" customWidth="1"/>
    <col min="5912" max="5912" width="7.85546875" style="382" customWidth="1"/>
    <col min="5913" max="5913" width="1.7109375" style="382" customWidth="1"/>
    <col min="5914" max="5914" width="9.7109375" style="382" customWidth="1"/>
    <col min="5915" max="5915" width="12" style="382" customWidth="1"/>
    <col min="5916" max="5916" width="3.7109375" style="382" customWidth="1"/>
    <col min="5917" max="5917" width="9.85546875" style="382" customWidth="1"/>
    <col min="5918" max="5918" width="12.5703125" style="382" customWidth="1"/>
    <col min="5919" max="5919" width="0" style="382" hidden="1" customWidth="1"/>
    <col min="5920" max="6144" width="7.7109375" style="382"/>
    <col min="6145" max="6145" width="5.7109375" style="382" customWidth="1"/>
    <col min="6146" max="6146" width="12.140625" style="382" customWidth="1"/>
    <col min="6147" max="6154" width="7.28515625" style="382" customWidth="1"/>
    <col min="6155" max="6155" width="1.7109375" style="382" customWidth="1"/>
    <col min="6156" max="6159" width="7.28515625" style="382" customWidth="1"/>
    <col min="6160" max="6160" width="1.85546875" style="382" customWidth="1"/>
    <col min="6161" max="6167" width="7.42578125" style="382" customWidth="1"/>
    <col min="6168" max="6168" width="7.85546875" style="382" customWidth="1"/>
    <col min="6169" max="6169" width="1.7109375" style="382" customWidth="1"/>
    <col min="6170" max="6170" width="9.7109375" style="382" customWidth="1"/>
    <col min="6171" max="6171" width="12" style="382" customWidth="1"/>
    <col min="6172" max="6172" width="3.7109375" style="382" customWidth="1"/>
    <col min="6173" max="6173" width="9.85546875" style="382" customWidth="1"/>
    <col min="6174" max="6174" width="12.5703125" style="382" customWidth="1"/>
    <col min="6175" max="6175" width="0" style="382" hidden="1" customWidth="1"/>
    <col min="6176" max="6400" width="7.7109375" style="382"/>
    <col min="6401" max="6401" width="5.7109375" style="382" customWidth="1"/>
    <col min="6402" max="6402" width="12.140625" style="382" customWidth="1"/>
    <col min="6403" max="6410" width="7.28515625" style="382" customWidth="1"/>
    <col min="6411" max="6411" width="1.7109375" style="382" customWidth="1"/>
    <col min="6412" max="6415" width="7.28515625" style="382" customWidth="1"/>
    <col min="6416" max="6416" width="1.85546875" style="382" customWidth="1"/>
    <col min="6417" max="6423" width="7.42578125" style="382" customWidth="1"/>
    <col min="6424" max="6424" width="7.85546875" style="382" customWidth="1"/>
    <col min="6425" max="6425" width="1.7109375" style="382" customWidth="1"/>
    <col min="6426" max="6426" width="9.7109375" style="382" customWidth="1"/>
    <col min="6427" max="6427" width="12" style="382" customWidth="1"/>
    <col min="6428" max="6428" width="3.7109375" style="382" customWidth="1"/>
    <col min="6429" max="6429" width="9.85546875" style="382" customWidth="1"/>
    <col min="6430" max="6430" width="12.5703125" style="382" customWidth="1"/>
    <col min="6431" max="6431" width="0" style="382" hidden="1" customWidth="1"/>
    <col min="6432" max="6656" width="7.7109375" style="382"/>
    <col min="6657" max="6657" width="5.7109375" style="382" customWidth="1"/>
    <col min="6658" max="6658" width="12.140625" style="382" customWidth="1"/>
    <col min="6659" max="6666" width="7.28515625" style="382" customWidth="1"/>
    <col min="6667" max="6667" width="1.7109375" style="382" customWidth="1"/>
    <col min="6668" max="6671" width="7.28515625" style="382" customWidth="1"/>
    <col min="6672" max="6672" width="1.85546875" style="382" customWidth="1"/>
    <col min="6673" max="6679" width="7.42578125" style="382" customWidth="1"/>
    <col min="6680" max="6680" width="7.85546875" style="382" customWidth="1"/>
    <col min="6681" max="6681" width="1.7109375" style="382" customWidth="1"/>
    <col min="6682" max="6682" width="9.7109375" style="382" customWidth="1"/>
    <col min="6683" max="6683" width="12" style="382" customWidth="1"/>
    <col min="6684" max="6684" width="3.7109375" style="382" customWidth="1"/>
    <col min="6685" max="6685" width="9.85546875" style="382" customWidth="1"/>
    <col min="6686" max="6686" width="12.5703125" style="382" customWidth="1"/>
    <col min="6687" max="6687" width="0" style="382" hidden="1" customWidth="1"/>
    <col min="6688" max="6912" width="7.7109375" style="382"/>
    <col min="6913" max="6913" width="5.7109375" style="382" customWidth="1"/>
    <col min="6914" max="6914" width="12.140625" style="382" customWidth="1"/>
    <col min="6915" max="6922" width="7.28515625" style="382" customWidth="1"/>
    <col min="6923" max="6923" width="1.7109375" style="382" customWidth="1"/>
    <col min="6924" max="6927" width="7.28515625" style="382" customWidth="1"/>
    <col min="6928" max="6928" width="1.85546875" style="382" customWidth="1"/>
    <col min="6929" max="6935" width="7.42578125" style="382" customWidth="1"/>
    <col min="6936" max="6936" width="7.85546875" style="382" customWidth="1"/>
    <col min="6937" max="6937" width="1.7109375" style="382" customWidth="1"/>
    <col min="6938" max="6938" width="9.7109375" style="382" customWidth="1"/>
    <col min="6939" max="6939" width="12" style="382" customWidth="1"/>
    <col min="6940" max="6940" width="3.7109375" style="382" customWidth="1"/>
    <col min="6941" max="6941" width="9.85546875" style="382" customWidth="1"/>
    <col min="6942" max="6942" width="12.5703125" style="382" customWidth="1"/>
    <col min="6943" max="6943" width="0" style="382" hidden="1" customWidth="1"/>
    <col min="6944" max="7168" width="7.7109375" style="382"/>
    <col min="7169" max="7169" width="5.7109375" style="382" customWidth="1"/>
    <col min="7170" max="7170" width="12.140625" style="382" customWidth="1"/>
    <col min="7171" max="7178" width="7.28515625" style="382" customWidth="1"/>
    <col min="7179" max="7179" width="1.7109375" style="382" customWidth="1"/>
    <col min="7180" max="7183" width="7.28515625" style="382" customWidth="1"/>
    <col min="7184" max="7184" width="1.85546875" style="382" customWidth="1"/>
    <col min="7185" max="7191" width="7.42578125" style="382" customWidth="1"/>
    <col min="7192" max="7192" width="7.85546875" style="382" customWidth="1"/>
    <col min="7193" max="7193" width="1.7109375" style="382" customWidth="1"/>
    <col min="7194" max="7194" width="9.7109375" style="382" customWidth="1"/>
    <col min="7195" max="7195" width="12" style="382" customWidth="1"/>
    <col min="7196" max="7196" width="3.7109375" style="382" customWidth="1"/>
    <col min="7197" max="7197" width="9.85546875" style="382" customWidth="1"/>
    <col min="7198" max="7198" width="12.5703125" style="382" customWidth="1"/>
    <col min="7199" max="7199" width="0" style="382" hidden="1" customWidth="1"/>
    <col min="7200" max="7424" width="7.7109375" style="382"/>
    <col min="7425" max="7425" width="5.7109375" style="382" customWidth="1"/>
    <col min="7426" max="7426" width="12.140625" style="382" customWidth="1"/>
    <col min="7427" max="7434" width="7.28515625" style="382" customWidth="1"/>
    <col min="7435" max="7435" width="1.7109375" style="382" customWidth="1"/>
    <col min="7436" max="7439" width="7.28515625" style="382" customWidth="1"/>
    <col min="7440" max="7440" width="1.85546875" style="382" customWidth="1"/>
    <col min="7441" max="7447" width="7.42578125" style="382" customWidth="1"/>
    <col min="7448" max="7448" width="7.85546875" style="382" customWidth="1"/>
    <col min="7449" max="7449" width="1.7109375" style="382" customWidth="1"/>
    <col min="7450" max="7450" width="9.7109375" style="382" customWidth="1"/>
    <col min="7451" max="7451" width="12" style="382" customWidth="1"/>
    <col min="7452" max="7452" width="3.7109375" style="382" customWidth="1"/>
    <col min="7453" max="7453" width="9.85546875" style="382" customWidth="1"/>
    <col min="7454" max="7454" width="12.5703125" style="382" customWidth="1"/>
    <col min="7455" max="7455" width="0" style="382" hidden="1" customWidth="1"/>
    <col min="7456" max="7680" width="7.7109375" style="382"/>
    <col min="7681" max="7681" width="5.7109375" style="382" customWidth="1"/>
    <col min="7682" max="7682" width="12.140625" style="382" customWidth="1"/>
    <col min="7683" max="7690" width="7.28515625" style="382" customWidth="1"/>
    <col min="7691" max="7691" width="1.7109375" style="382" customWidth="1"/>
    <col min="7692" max="7695" width="7.28515625" style="382" customWidth="1"/>
    <col min="7696" max="7696" width="1.85546875" style="382" customWidth="1"/>
    <col min="7697" max="7703" width="7.42578125" style="382" customWidth="1"/>
    <col min="7704" max="7704" width="7.85546875" style="382" customWidth="1"/>
    <col min="7705" max="7705" width="1.7109375" style="382" customWidth="1"/>
    <col min="7706" max="7706" width="9.7109375" style="382" customWidth="1"/>
    <col min="7707" max="7707" width="12" style="382" customWidth="1"/>
    <col min="7708" max="7708" width="3.7109375" style="382" customWidth="1"/>
    <col min="7709" max="7709" width="9.85546875" style="382" customWidth="1"/>
    <col min="7710" max="7710" width="12.5703125" style="382" customWidth="1"/>
    <col min="7711" max="7711" width="0" style="382" hidden="1" customWidth="1"/>
    <col min="7712" max="7936" width="7.7109375" style="382"/>
    <col min="7937" max="7937" width="5.7109375" style="382" customWidth="1"/>
    <col min="7938" max="7938" width="12.140625" style="382" customWidth="1"/>
    <col min="7939" max="7946" width="7.28515625" style="382" customWidth="1"/>
    <col min="7947" max="7947" width="1.7109375" style="382" customWidth="1"/>
    <col min="7948" max="7951" width="7.28515625" style="382" customWidth="1"/>
    <col min="7952" max="7952" width="1.85546875" style="382" customWidth="1"/>
    <col min="7953" max="7959" width="7.42578125" style="382" customWidth="1"/>
    <col min="7960" max="7960" width="7.85546875" style="382" customWidth="1"/>
    <col min="7961" max="7961" width="1.7109375" style="382" customWidth="1"/>
    <col min="7962" max="7962" width="9.7109375" style="382" customWidth="1"/>
    <col min="7963" max="7963" width="12" style="382" customWidth="1"/>
    <col min="7964" max="7964" width="3.7109375" style="382" customWidth="1"/>
    <col min="7965" max="7965" width="9.85546875" style="382" customWidth="1"/>
    <col min="7966" max="7966" width="12.5703125" style="382" customWidth="1"/>
    <col min="7967" max="7967" width="0" style="382" hidden="1" customWidth="1"/>
    <col min="7968" max="8192" width="7.7109375" style="382"/>
    <col min="8193" max="8193" width="5.7109375" style="382" customWidth="1"/>
    <col min="8194" max="8194" width="12.140625" style="382" customWidth="1"/>
    <col min="8195" max="8202" width="7.28515625" style="382" customWidth="1"/>
    <col min="8203" max="8203" width="1.7109375" style="382" customWidth="1"/>
    <col min="8204" max="8207" width="7.28515625" style="382" customWidth="1"/>
    <col min="8208" max="8208" width="1.85546875" style="382" customWidth="1"/>
    <col min="8209" max="8215" width="7.42578125" style="382" customWidth="1"/>
    <col min="8216" max="8216" width="7.85546875" style="382" customWidth="1"/>
    <col min="8217" max="8217" width="1.7109375" style="382" customWidth="1"/>
    <col min="8218" max="8218" width="9.7109375" style="382" customWidth="1"/>
    <col min="8219" max="8219" width="12" style="382" customWidth="1"/>
    <col min="8220" max="8220" width="3.7109375" style="382" customWidth="1"/>
    <col min="8221" max="8221" width="9.85546875" style="382" customWidth="1"/>
    <col min="8222" max="8222" width="12.5703125" style="382" customWidth="1"/>
    <col min="8223" max="8223" width="0" style="382" hidden="1" customWidth="1"/>
    <col min="8224" max="8448" width="7.7109375" style="382"/>
    <col min="8449" max="8449" width="5.7109375" style="382" customWidth="1"/>
    <col min="8450" max="8450" width="12.140625" style="382" customWidth="1"/>
    <col min="8451" max="8458" width="7.28515625" style="382" customWidth="1"/>
    <col min="8459" max="8459" width="1.7109375" style="382" customWidth="1"/>
    <col min="8460" max="8463" width="7.28515625" style="382" customWidth="1"/>
    <col min="8464" max="8464" width="1.85546875" style="382" customWidth="1"/>
    <col min="8465" max="8471" width="7.42578125" style="382" customWidth="1"/>
    <col min="8472" max="8472" width="7.85546875" style="382" customWidth="1"/>
    <col min="8473" max="8473" width="1.7109375" style="382" customWidth="1"/>
    <col min="8474" max="8474" width="9.7109375" style="382" customWidth="1"/>
    <col min="8475" max="8475" width="12" style="382" customWidth="1"/>
    <col min="8476" max="8476" width="3.7109375" style="382" customWidth="1"/>
    <col min="8477" max="8477" width="9.85546875" style="382" customWidth="1"/>
    <col min="8478" max="8478" width="12.5703125" style="382" customWidth="1"/>
    <col min="8479" max="8479" width="0" style="382" hidden="1" customWidth="1"/>
    <col min="8480" max="8704" width="7.7109375" style="382"/>
    <col min="8705" max="8705" width="5.7109375" style="382" customWidth="1"/>
    <col min="8706" max="8706" width="12.140625" style="382" customWidth="1"/>
    <col min="8707" max="8714" width="7.28515625" style="382" customWidth="1"/>
    <col min="8715" max="8715" width="1.7109375" style="382" customWidth="1"/>
    <col min="8716" max="8719" width="7.28515625" style="382" customWidth="1"/>
    <col min="8720" max="8720" width="1.85546875" style="382" customWidth="1"/>
    <col min="8721" max="8727" width="7.42578125" style="382" customWidth="1"/>
    <col min="8728" max="8728" width="7.85546875" style="382" customWidth="1"/>
    <col min="8729" max="8729" width="1.7109375" style="382" customWidth="1"/>
    <col min="8730" max="8730" width="9.7109375" style="382" customWidth="1"/>
    <col min="8731" max="8731" width="12" style="382" customWidth="1"/>
    <col min="8732" max="8732" width="3.7109375" style="382" customWidth="1"/>
    <col min="8733" max="8733" width="9.85546875" style="382" customWidth="1"/>
    <col min="8734" max="8734" width="12.5703125" style="382" customWidth="1"/>
    <col min="8735" max="8735" width="0" style="382" hidden="1" customWidth="1"/>
    <col min="8736" max="8960" width="7.7109375" style="382"/>
    <col min="8961" max="8961" width="5.7109375" style="382" customWidth="1"/>
    <col min="8962" max="8962" width="12.140625" style="382" customWidth="1"/>
    <col min="8963" max="8970" width="7.28515625" style="382" customWidth="1"/>
    <col min="8971" max="8971" width="1.7109375" style="382" customWidth="1"/>
    <col min="8972" max="8975" width="7.28515625" style="382" customWidth="1"/>
    <col min="8976" max="8976" width="1.85546875" style="382" customWidth="1"/>
    <col min="8977" max="8983" width="7.42578125" style="382" customWidth="1"/>
    <col min="8984" max="8984" width="7.85546875" style="382" customWidth="1"/>
    <col min="8985" max="8985" width="1.7109375" style="382" customWidth="1"/>
    <col min="8986" max="8986" width="9.7109375" style="382" customWidth="1"/>
    <col min="8987" max="8987" width="12" style="382" customWidth="1"/>
    <col min="8988" max="8988" width="3.7109375" style="382" customWidth="1"/>
    <col min="8989" max="8989" width="9.85546875" style="382" customWidth="1"/>
    <col min="8990" max="8990" width="12.5703125" style="382" customWidth="1"/>
    <col min="8991" max="8991" width="0" style="382" hidden="1" customWidth="1"/>
    <col min="8992" max="9216" width="7.7109375" style="382"/>
    <col min="9217" max="9217" width="5.7109375" style="382" customWidth="1"/>
    <col min="9218" max="9218" width="12.140625" style="382" customWidth="1"/>
    <col min="9219" max="9226" width="7.28515625" style="382" customWidth="1"/>
    <col min="9227" max="9227" width="1.7109375" style="382" customWidth="1"/>
    <col min="9228" max="9231" width="7.28515625" style="382" customWidth="1"/>
    <col min="9232" max="9232" width="1.85546875" style="382" customWidth="1"/>
    <col min="9233" max="9239" width="7.42578125" style="382" customWidth="1"/>
    <col min="9240" max="9240" width="7.85546875" style="382" customWidth="1"/>
    <col min="9241" max="9241" width="1.7109375" style="382" customWidth="1"/>
    <col min="9242" max="9242" width="9.7109375" style="382" customWidth="1"/>
    <col min="9243" max="9243" width="12" style="382" customWidth="1"/>
    <col min="9244" max="9244" width="3.7109375" style="382" customWidth="1"/>
    <col min="9245" max="9245" width="9.85546875" style="382" customWidth="1"/>
    <col min="9246" max="9246" width="12.5703125" style="382" customWidth="1"/>
    <col min="9247" max="9247" width="0" style="382" hidden="1" customWidth="1"/>
    <col min="9248" max="9472" width="7.7109375" style="382"/>
    <col min="9473" max="9473" width="5.7109375" style="382" customWidth="1"/>
    <col min="9474" max="9474" width="12.140625" style="382" customWidth="1"/>
    <col min="9475" max="9482" width="7.28515625" style="382" customWidth="1"/>
    <col min="9483" max="9483" width="1.7109375" style="382" customWidth="1"/>
    <col min="9484" max="9487" width="7.28515625" style="382" customWidth="1"/>
    <col min="9488" max="9488" width="1.85546875" style="382" customWidth="1"/>
    <col min="9489" max="9495" width="7.42578125" style="382" customWidth="1"/>
    <col min="9496" max="9496" width="7.85546875" style="382" customWidth="1"/>
    <col min="9497" max="9497" width="1.7109375" style="382" customWidth="1"/>
    <col min="9498" max="9498" width="9.7109375" style="382" customWidth="1"/>
    <col min="9499" max="9499" width="12" style="382" customWidth="1"/>
    <col min="9500" max="9500" width="3.7109375" style="382" customWidth="1"/>
    <col min="9501" max="9501" width="9.85546875" style="382" customWidth="1"/>
    <col min="9502" max="9502" width="12.5703125" style="382" customWidth="1"/>
    <col min="9503" max="9503" width="0" style="382" hidden="1" customWidth="1"/>
    <col min="9504" max="9728" width="7.7109375" style="382"/>
    <col min="9729" max="9729" width="5.7109375" style="382" customWidth="1"/>
    <col min="9730" max="9730" width="12.140625" style="382" customWidth="1"/>
    <col min="9731" max="9738" width="7.28515625" style="382" customWidth="1"/>
    <col min="9739" max="9739" width="1.7109375" style="382" customWidth="1"/>
    <col min="9740" max="9743" width="7.28515625" style="382" customWidth="1"/>
    <col min="9744" max="9744" width="1.85546875" style="382" customWidth="1"/>
    <col min="9745" max="9751" width="7.42578125" style="382" customWidth="1"/>
    <col min="9752" max="9752" width="7.85546875" style="382" customWidth="1"/>
    <col min="9753" max="9753" width="1.7109375" style="382" customWidth="1"/>
    <col min="9754" max="9754" width="9.7109375" style="382" customWidth="1"/>
    <col min="9755" max="9755" width="12" style="382" customWidth="1"/>
    <col min="9756" max="9756" width="3.7109375" style="382" customWidth="1"/>
    <col min="9757" max="9757" width="9.85546875" style="382" customWidth="1"/>
    <col min="9758" max="9758" width="12.5703125" style="382" customWidth="1"/>
    <col min="9759" max="9759" width="0" style="382" hidden="1" customWidth="1"/>
    <col min="9760" max="9984" width="7.7109375" style="382"/>
    <col min="9985" max="9985" width="5.7109375" style="382" customWidth="1"/>
    <col min="9986" max="9986" width="12.140625" style="382" customWidth="1"/>
    <col min="9987" max="9994" width="7.28515625" style="382" customWidth="1"/>
    <col min="9995" max="9995" width="1.7109375" style="382" customWidth="1"/>
    <col min="9996" max="9999" width="7.28515625" style="382" customWidth="1"/>
    <col min="10000" max="10000" width="1.85546875" style="382" customWidth="1"/>
    <col min="10001" max="10007" width="7.42578125" style="382" customWidth="1"/>
    <col min="10008" max="10008" width="7.85546875" style="382" customWidth="1"/>
    <col min="10009" max="10009" width="1.7109375" style="382" customWidth="1"/>
    <col min="10010" max="10010" width="9.7109375" style="382" customWidth="1"/>
    <col min="10011" max="10011" width="12" style="382" customWidth="1"/>
    <col min="10012" max="10012" width="3.7109375" style="382" customWidth="1"/>
    <col min="10013" max="10013" width="9.85546875" style="382" customWidth="1"/>
    <col min="10014" max="10014" width="12.5703125" style="382" customWidth="1"/>
    <col min="10015" max="10015" width="0" style="382" hidden="1" customWidth="1"/>
    <col min="10016" max="10240" width="7.7109375" style="382"/>
    <col min="10241" max="10241" width="5.7109375" style="382" customWidth="1"/>
    <col min="10242" max="10242" width="12.140625" style="382" customWidth="1"/>
    <col min="10243" max="10250" width="7.28515625" style="382" customWidth="1"/>
    <col min="10251" max="10251" width="1.7109375" style="382" customWidth="1"/>
    <col min="10252" max="10255" width="7.28515625" style="382" customWidth="1"/>
    <col min="10256" max="10256" width="1.85546875" style="382" customWidth="1"/>
    <col min="10257" max="10263" width="7.42578125" style="382" customWidth="1"/>
    <col min="10264" max="10264" width="7.85546875" style="382" customWidth="1"/>
    <col min="10265" max="10265" width="1.7109375" style="382" customWidth="1"/>
    <col min="10266" max="10266" width="9.7109375" style="382" customWidth="1"/>
    <col min="10267" max="10267" width="12" style="382" customWidth="1"/>
    <col min="10268" max="10268" width="3.7109375" style="382" customWidth="1"/>
    <col min="10269" max="10269" width="9.85546875" style="382" customWidth="1"/>
    <col min="10270" max="10270" width="12.5703125" style="382" customWidth="1"/>
    <col min="10271" max="10271" width="0" style="382" hidden="1" customWidth="1"/>
    <col min="10272" max="10496" width="7.7109375" style="382"/>
    <col min="10497" max="10497" width="5.7109375" style="382" customWidth="1"/>
    <col min="10498" max="10498" width="12.140625" style="382" customWidth="1"/>
    <col min="10499" max="10506" width="7.28515625" style="382" customWidth="1"/>
    <col min="10507" max="10507" width="1.7109375" style="382" customWidth="1"/>
    <col min="10508" max="10511" width="7.28515625" style="382" customWidth="1"/>
    <col min="10512" max="10512" width="1.85546875" style="382" customWidth="1"/>
    <col min="10513" max="10519" width="7.42578125" style="382" customWidth="1"/>
    <col min="10520" max="10520" width="7.85546875" style="382" customWidth="1"/>
    <col min="10521" max="10521" width="1.7109375" style="382" customWidth="1"/>
    <col min="10522" max="10522" width="9.7109375" style="382" customWidth="1"/>
    <col min="10523" max="10523" width="12" style="382" customWidth="1"/>
    <col min="10524" max="10524" width="3.7109375" style="382" customWidth="1"/>
    <col min="10525" max="10525" width="9.85546875" style="382" customWidth="1"/>
    <col min="10526" max="10526" width="12.5703125" style="382" customWidth="1"/>
    <col min="10527" max="10527" width="0" style="382" hidden="1" customWidth="1"/>
    <col min="10528" max="10752" width="7.7109375" style="382"/>
    <col min="10753" max="10753" width="5.7109375" style="382" customWidth="1"/>
    <col min="10754" max="10754" width="12.140625" style="382" customWidth="1"/>
    <col min="10755" max="10762" width="7.28515625" style="382" customWidth="1"/>
    <col min="10763" max="10763" width="1.7109375" style="382" customWidth="1"/>
    <col min="10764" max="10767" width="7.28515625" style="382" customWidth="1"/>
    <col min="10768" max="10768" width="1.85546875" style="382" customWidth="1"/>
    <col min="10769" max="10775" width="7.42578125" style="382" customWidth="1"/>
    <col min="10776" max="10776" width="7.85546875" style="382" customWidth="1"/>
    <col min="10777" max="10777" width="1.7109375" style="382" customWidth="1"/>
    <col min="10778" max="10778" width="9.7109375" style="382" customWidth="1"/>
    <col min="10779" max="10779" width="12" style="382" customWidth="1"/>
    <col min="10780" max="10780" width="3.7109375" style="382" customWidth="1"/>
    <col min="10781" max="10781" width="9.85546875" style="382" customWidth="1"/>
    <col min="10782" max="10782" width="12.5703125" style="382" customWidth="1"/>
    <col min="10783" max="10783" width="0" style="382" hidden="1" customWidth="1"/>
    <col min="10784" max="11008" width="7.7109375" style="382"/>
    <col min="11009" max="11009" width="5.7109375" style="382" customWidth="1"/>
    <col min="11010" max="11010" width="12.140625" style="382" customWidth="1"/>
    <col min="11011" max="11018" width="7.28515625" style="382" customWidth="1"/>
    <col min="11019" max="11019" width="1.7109375" style="382" customWidth="1"/>
    <col min="11020" max="11023" width="7.28515625" style="382" customWidth="1"/>
    <col min="11024" max="11024" width="1.85546875" style="382" customWidth="1"/>
    <col min="11025" max="11031" width="7.42578125" style="382" customWidth="1"/>
    <col min="11032" max="11032" width="7.85546875" style="382" customWidth="1"/>
    <col min="11033" max="11033" width="1.7109375" style="382" customWidth="1"/>
    <col min="11034" max="11034" width="9.7109375" style="382" customWidth="1"/>
    <col min="11035" max="11035" width="12" style="382" customWidth="1"/>
    <col min="11036" max="11036" width="3.7109375" style="382" customWidth="1"/>
    <col min="11037" max="11037" width="9.85546875" style="382" customWidth="1"/>
    <col min="11038" max="11038" width="12.5703125" style="382" customWidth="1"/>
    <col min="11039" max="11039" width="0" style="382" hidden="1" customWidth="1"/>
    <col min="11040" max="11264" width="7.7109375" style="382"/>
    <col min="11265" max="11265" width="5.7109375" style="382" customWidth="1"/>
    <col min="11266" max="11266" width="12.140625" style="382" customWidth="1"/>
    <col min="11267" max="11274" width="7.28515625" style="382" customWidth="1"/>
    <col min="11275" max="11275" width="1.7109375" style="382" customWidth="1"/>
    <col min="11276" max="11279" width="7.28515625" style="382" customWidth="1"/>
    <col min="11280" max="11280" width="1.85546875" style="382" customWidth="1"/>
    <col min="11281" max="11287" width="7.42578125" style="382" customWidth="1"/>
    <col min="11288" max="11288" width="7.85546875" style="382" customWidth="1"/>
    <col min="11289" max="11289" width="1.7109375" style="382" customWidth="1"/>
    <col min="11290" max="11290" width="9.7109375" style="382" customWidth="1"/>
    <col min="11291" max="11291" width="12" style="382" customWidth="1"/>
    <col min="11292" max="11292" width="3.7109375" style="382" customWidth="1"/>
    <col min="11293" max="11293" width="9.85546875" style="382" customWidth="1"/>
    <col min="11294" max="11294" width="12.5703125" style="382" customWidth="1"/>
    <col min="11295" max="11295" width="0" style="382" hidden="1" customWidth="1"/>
    <col min="11296" max="11520" width="7.7109375" style="382"/>
    <col min="11521" max="11521" width="5.7109375" style="382" customWidth="1"/>
    <col min="11522" max="11522" width="12.140625" style="382" customWidth="1"/>
    <col min="11523" max="11530" width="7.28515625" style="382" customWidth="1"/>
    <col min="11531" max="11531" width="1.7109375" style="382" customWidth="1"/>
    <col min="11532" max="11535" width="7.28515625" style="382" customWidth="1"/>
    <col min="11536" max="11536" width="1.85546875" style="382" customWidth="1"/>
    <col min="11537" max="11543" width="7.42578125" style="382" customWidth="1"/>
    <col min="11544" max="11544" width="7.85546875" style="382" customWidth="1"/>
    <col min="11545" max="11545" width="1.7109375" style="382" customWidth="1"/>
    <col min="11546" max="11546" width="9.7109375" style="382" customWidth="1"/>
    <col min="11547" max="11547" width="12" style="382" customWidth="1"/>
    <col min="11548" max="11548" width="3.7109375" style="382" customWidth="1"/>
    <col min="11549" max="11549" width="9.85546875" style="382" customWidth="1"/>
    <col min="11550" max="11550" width="12.5703125" style="382" customWidth="1"/>
    <col min="11551" max="11551" width="0" style="382" hidden="1" customWidth="1"/>
    <col min="11552" max="11776" width="7.7109375" style="382"/>
    <col min="11777" max="11777" width="5.7109375" style="382" customWidth="1"/>
    <col min="11778" max="11778" width="12.140625" style="382" customWidth="1"/>
    <col min="11779" max="11786" width="7.28515625" style="382" customWidth="1"/>
    <col min="11787" max="11787" width="1.7109375" style="382" customWidth="1"/>
    <col min="11788" max="11791" width="7.28515625" style="382" customWidth="1"/>
    <col min="11792" max="11792" width="1.85546875" style="382" customWidth="1"/>
    <col min="11793" max="11799" width="7.42578125" style="382" customWidth="1"/>
    <col min="11800" max="11800" width="7.85546875" style="382" customWidth="1"/>
    <col min="11801" max="11801" width="1.7109375" style="382" customWidth="1"/>
    <col min="11802" max="11802" width="9.7109375" style="382" customWidth="1"/>
    <col min="11803" max="11803" width="12" style="382" customWidth="1"/>
    <col min="11804" max="11804" width="3.7109375" style="382" customWidth="1"/>
    <col min="11805" max="11805" width="9.85546875" style="382" customWidth="1"/>
    <col min="11806" max="11806" width="12.5703125" style="382" customWidth="1"/>
    <col min="11807" max="11807" width="0" style="382" hidden="1" customWidth="1"/>
    <col min="11808" max="12032" width="7.7109375" style="382"/>
    <col min="12033" max="12033" width="5.7109375" style="382" customWidth="1"/>
    <col min="12034" max="12034" width="12.140625" style="382" customWidth="1"/>
    <col min="12035" max="12042" width="7.28515625" style="382" customWidth="1"/>
    <col min="12043" max="12043" width="1.7109375" style="382" customWidth="1"/>
    <col min="12044" max="12047" width="7.28515625" style="382" customWidth="1"/>
    <col min="12048" max="12048" width="1.85546875" style="382" customWidth="1"/>
    <col min="12049" max="12055" width="7.42578125" style="382" customWidth="1"/>
    <col min="12056" max="12056" width="7.85546875" style="382" customWidth="1"/>
    <col min="12057" max="12057" width="1.7109375" style="382" customWidth="1"/>
    <col min="12058" max="12058" width="9.7109375" style="382" customWidth="1"/>
    <col min="12059" max="12059" width="12" style="382" customWidth="1"/>
    <col min="12060" max="12060" width="3.7109375" style="382" customWidth="1"/>
    <col min="12061" max="12061" width="9.85546875" style="382" customWidth="1"/>
    <col min="12062" max="12062" width="12.5703125" style="382" customWidth="1"/>
    <col min="12063" max="12063" width="0" style="382" hidden="1" customWidth="1"/>
    <col min="12064" max="12288" width="7.7109375" style="382"/>
    <col min="12289" max="12289" width="5.7109375" style="382" customWidth="1"/>
    <col min="12290" max="12290" width="12.140625" style="382" customWidth="1"/>
    <col min="12291" max="12298" width="7.28515625" style="382" customWidth="1"/>
    <col min="12299" max="12299" width="1.7109375" style="382" customWidth="1"/>
    <col min="12300" max="12303" width="7.28515625" style="382" customWidth="1"/>
    <col min="12304" max="12304" width="1.85546875" style="382" customWidth="1"/>
    <col min="12305" max="12311" width="7.42578125" style="382" customWidth="1"/>
    <col min="12312" max="12312" width="7.85546875" style="382" customWidth="1"/>
    <col min="12313" max="12313" width="1.7109375" style="382" customWidth="1"/>
    <col min="12314" max="12314" width="9.7109375" style="382" customWidth="1"/>
    <col min="12315" max="12315" width="12" style="382" customWidth="1"/>
    <col min="12316" max="12316" width="3.7109375" style="382" customWidth="1"/>
    <col min="12317" max="12317" width="9.85546875" style="382" customWidth="1"/>
    <col min="12318" max="12318" width="12.5703125" style="382" customWidth="1"/>
    <col min="12319" max="12319" width="0" style="382" hidden="1" customWidth="1"/>
    <col min="12320" max="12544" width="7.7109375" style="382"/>
    <col min="12545" max="12545" width="5.7109375" style="382" customWidth="1"/>
    <col min="12546" max="12546" width="12.140625" style="382" customWidth="1"/>
    <col min="12547" max="12554" width="7.28515625" style="382" customWidth="1"/>
    <col min="12555" max="12555" width="1.7109375" style="382" customWidth="1"/>
    <col min="12556" max="12559" width="7.28515625" style="382" customWidth="1"/>
    <col min="12560" max="12560" width="1.85546875" style="382" customWidth="1"/>
    <col min="12561" max="12567" width="7.42578125" style="382" customWidth="1"/>
    <col min="12568" max="12568" width="7.85546875" style="382" customWidth="1"/>
    <col min="12569" max="12569" width="1.7109375" style="382" customWidth="1"/>
    <col min="12570" max="12570" width="9.7109375" style="382" customWidth="1"/>
    <col min="12571" max="12571" width="12" style="382" customWidth="1"/>
    <col min="12572" max="12572" width="3.7109375" style="382" customWidth="1"/>
    <col min="12573" max="12573" width="9.85546875" style="382" customWidth="1"/>
    <col min="12574" max="12574" width="12.5703125" style="382" customWidth="1"/>
    <col min="12575" max="12575" width="0" style="382" hidden="1" customWidth="1"/>
    <col min="12576" max="12800" width="7.7109375" style="382"/>
    <col min="12801" max="12801" width="5.7109375" style="382" customWidth="1"/>
    <col min="12802" max="12802" width="12.140625" style="382" customWidth="1"/>
    <col min="12803" max="12810" width="7.28515625" style="382" customWidth="1"/>
    <col min="12811" max="12811" width="1.7109375" style="382" customWidth="1"/>
    <col min="12812" max="12815" width="7.28515625" style="382" customWidth="1"/>
    <col min="12816" max="12816" width="1.85546875" style="382" customWidth="1"/>
    <col min="12817" max="12823" width="7.42578125" style="382" customWidth="1"/>
    <col min="12824" max="12824" width="7.85546875" style="382" customWidth="1"/>
    <col min="12825" max="12825" width="1.7109375" style="382" customWidth="1"/>
    <col min="12826" max="12826" width="9.7109375" style="382" customWidth="1"/>
    <col min="12827" max="12827" width="12" style="382" customWidth="1"/>
    <col min="12828" max="12828" width="3.7109375" style="382" customWidth="1"/>
    <col min="12829" max="12829" width="9.85546875" style="382" customWidth="1"/>
    <col min="12830" max="12830" width="12.5703125" style="382" customWidth="1"/>
    <col min="12831" max="12831" width="0" style="382" hidden="1" customWidth="1"/>
    <col min="12832" max="13056" width="7.7109375" style="382"/>
    <col min="13057" max="13057" width="5.7109375" style="382" customWidth="1"/>
    <col min="13058" max="13058" width="12.140625" style="382" customWidth="1"/>
    <col min="13059" max="13066" width="7.28515625" style="382" customWidth="1"/>
    <col min="13067" max="13067" width="1.7109375" style="382" customWidth="1"/>
    <col min="13068" max="13071" width="7.28515625" style="382" customWidth="1"/>
    <col min="13072" max="13072" width="1.85546875" style="382" customWidth="1"/>
    <col min="13073" max="13079" width="7.42578125" style="382" customWidth="1"/>
    <col min="13080" max="13080" width="7.85546875" style="382" customWidth="1"/>
    <col min="13081" max="13081" width="1.7109375" style="382" customWidth="1"/>
    <col min="13082" max="13082" width="9.7109375" style="382" customWidth="1"/>
    <col min="13083" max="13083" width="12" style="382" customWidth="1"/>
    <col min="13084" max="13084" width="3.7109375" style="382" customWidth="1"/>
    <col min="13085" max="13085" width="9.85546875" style="382" customWidth="1"/>
    <col min="13086" max="13086" width="12.5703125" style="382" customWidth="1"/>
    <col min="13087" max="13087" width="0" style="382" hidden="1" customWidth="1"/>
    <col min="13088" max="13312" width="7.7109375" style="382"/>
    <col min="13313" max="13313" width="5.7109375" style="382" customWidth="1"/>
    <col min="13314" max="13314" width="12.140625" style="382" customWidth="1"/>
    <col min="13315" max="13322" width="7.28515625" style="382" customWidth="1"/>
    <col min="13323" max="13323" width="1.7109375" style="382" customWidth="1"/>
    <col min="13324" max="13327" width="7.28515625" style="382" customWidth="1"/>
    <col min="13328" max="13328" width="1.85546875" style="382" customWidth="1"/>
    <col min="13329" max="13335" width="7.42578125" style="382" customWidth="1"/>
    <col min="13336" max="13336" width="7.85546875" style="382" customWidth="1"/>
    <col min="13337" max="13337" width="1.7109375" style="382" customWidth="1"/>
    <col min="13338" max="13338" width="9.7109375" style="382" customWidth="1"/>
    <col min="13339" max="13339" width="12" style="382" customWidth="1"/>
    <col min="13340" max="13340" width="3.7109375" style="382" customWidth="1"/>
    <col min="13341" max="13341" width="9.85546875" style="382" customWidth="1"/>
    <col min="13342" max="13342" width="12.5703125" style="382" customWidth="1"/>
    <col min="13343" max="13343" width="0" style="382" hidden="1" customWidth="1"/>
    <col min="13344" max="13568" width="7.7109375" style="382"/>
    <col min="13569" max="13569" width="5.7109375" style="382" customWidth="1"/>
    <col min="13570" max="13570" width="12.140625" style="382" customWidth="1"/>
    <col min="13571" max="13578" width="7.28515625" style="382" customWidth="1"/>
    <col min="13579" max="13579" width="1.7109375" style="382" customWidth="1"/>
    <col min="13580" max="13583" width="7.28515625" style="382" customWidth="1"/>
    <col min="13584" max="13584" width="1.85546875" style="382" customWidth="1"/>
    <col min="13585" max="13591" width="7.42578125" style="382" customWidth="1"/>
    <col min="13592" max="13592" width="7.85546875" style="382" customWidth="1"/>
    <col min="13593" max="13593" width="1.7109375" style="382" customWidth="1"/>
    <col min="13594" max="13594" width="9.7109375" style="382" customWidth="1"/>
    <col min="13595" max="13595" width="12" style="382" customWidth="1"/>
    <col min="13596" max="13596" width="3.7109375" style="382" customWidth="1"/>
    <col min="13597" max="13597" width="9.85546875" style="382" customWidth="1"/>
    <col min="13598" max="13598" width="12.5703125" style="382" customWidth="1"/>
    <col min="13599" max="13599" width="0" style="382" hidden="1" customWidth="1"/>
    <col min="13600" max="13824" width="7.7109375" style="382"/>
    <col min="13825" max="13825" width="5.7109375" style="382" customWidth="1"/>
    <col min="13826" max="13826" width="12.140625" style="382" customWidth="1"/>
    <col min="13827" max="13834" width="7.28515625" style="382" customWidth="1"/>
    <col min="13835" max="13835" width="1.7109375" style="382" customWidth="1"/>
    <col min="13836" max="13839" width="7.28515625" style="382" customWidth="1"/>
    <col min="13840" max="13840" width="1.85546875" style="382" customWidth="1"/>
    <col min="13841" max="13847" width="7.42578125" style="382" customWidth="1"/>
    <col min="13848" max="13848" width="7.85546875" style="382" customWidth="1"/>
    <col min="13849" max="13849" width="1.7109375" style="382" customWidth="1"/>
    <col min="13850" max="13850" width="9.7109375" style="382" customWidth="1"/>
    <col min="13851" max="13851" width="12" style="382" customWidth="1"/>
    <col min="13852" max="13852" width="3.7109375" style="382" customWidth="1"/>
    <col min="13853" max="13853" width="9.85546875" style="382" customWidth="1"/>
    <col min="13854" max="13854" width="12.5703125" style="382" customWidth="1"/>
    <col min="13855" max="13855" width="0" style="382" hidden="1" customWidth="1"/>
    <col min="13856" max="14080" width="7.7109375" style="382"/>
    <col min="14081" max="14081" width="5.7109375" style="382" customWidth="1"/>
    <col min="14082" max="14082" width="12.140625" style="382" customWidth="1"/>
    <col min="14083" max="14090" width="7.28515625" style="382" customWidth="1"/>
    <col min="14091" max="14091" width="1.7109375" style="382" customWidth="1"/>
    <col min="14092" max="14095" width="7.28515625" style="382" customWidth="1"/>
    <col min="14096" max="14096" width="1.85546875" style="382" customWidth="1"/>
    <col min="14097" max="14103" width="7.42578125" style="382" customWidth="1"/>
    <col min="14104" max="14104" width="7.85546875" style="382" customWidth="1"/>
    <col min="14105" max="14105" width="1.7109375" style="382" customWidth="1"/>
    <col min="14106" max="14106" width="9.7109375" style="382" customWidth="1"/>
    <col min="14107" max="14107" width="12" style="382" customWidth="1"/>
    <col min="14108" max="14108" width="3.7109375" style="382" customWidth="1"/>
    <col min="14109" max="14109" width="9.85546875" style="382" customWidth="1"/>
    <col min="14110" max="14110" width="12.5703125" style="382" customWidth="1"/>
    <col min="14111" max="14111" width="0" style="382" hidden="1" customWidth="1"/>
    <col min="14112" max="14336" width="7.7109375" style="382"/>
    <col min="14337" max="14337" width="5.7109375" style="382" customWidth="1"/>
    <col min="14338" max="14338" width="12.140625" style="382" customWidth="1"/>
    <col min="14339" max="14346" width="7.28515625" style="382" customWidth="1"/>
    <col min="14347" max="14347" width="1.7109375" style="382" customWidth="1"/>
    <col min="14348" max="14351" width="7.28515625" style="382" customWidth="1"/>
    <col min="14352" max="14352" width="1.85546875" style="382" customWidth="1"/>
    <col min="14353" max="14359" width="7.42578125" style="382" customWidth="1"/>
    <col min="14360" max="14360" width="7.85546875" style="382" customWidth="1"/>
    <col min="14361" max="14361" width="1.7109375" style="382" customWidth="1"/>
    <col min="14362" max="14362" width="9.7109375" style="382" customWidth="1"/>
    <col min="14363" max="14363" width="12" style="382" customWidth="1"/>
    <col min="14364" max="14364" width="3.7109375" style="382" customWidth="1"/>
    <col min="14365" max="14365" width="9.85546875" style="382" customWidth="1"/>
    <col min="14366" max="14366" width="12.5703125" style="382" customWidth="1"/>
    <col min="14367" max="14367" width="0" style="382" hidden="1" customWidth="1"/>
    <col min="14368" max="14592" width="7.7109375" style="382"/>
    <col min="14593" max="14593" width="5.7109375" style="382" customWidth="1"/>
    <col min="14594" max="14594" width="12.140625" style="382" customWidth="1"/>
    <col min="14595" max="14602" width="7.28515625" style="382" customWidth="1"/>
    <col min="14603" max="14603" width="1.7109375" style="382" customWidth="1"/>
    <col min="14604" max="14607" width="7.28515625" style="382" customWidth="1"/>
    <col min="14608" max="14608" width="1.85546875" style="382" customWidth="1"/>
    <col min="14609" max="14615" width="7.42578125" style="382" customWidth="1"/>
    <col min="14616" max="14616" width="7.85546875" style="382" customWidth="1"/>
    <col min="14617" max="14617" width="1.7109375" style="382" customWidth="1"/>
    <col min="14618" max="14618" width="9.7109375" style="382" customWidth="1"/>
    <col min="14619" max="14619" width="12" style="382" customWidth="1"/>
    <col min="14620" max="14620" width="3.7109375" style="382" customWidth="1"/>
    <col min="14621" max="14621" width="9.85546875" style="382" customWidth="1"/>
    <col min="14622" max="14622" width="12.5703125" style="382" customWidth="1"/>
    <col min="14623" max="14623" width="0" style="382" hidden="1" customWidth="1"/>
    <col min="14624" max="14848" width="7.7109375" style="382"/>
    <col min="14849" max="14849" width="5.7109375" style="382" customWidth="1"/>
    <col min="14850" max="14850" width="12.140625" style="382" customWidth="1"/>
    <col min="14851" max="14858" width="7.28515625" style="382" customWidth="1"/>
    <col min="14859" max="14859" width="1.7109375" style="382" customWidth="1"/>
    <col min="14860" max="14863" width="7.28515625" style="382" customWidth="1"/>
    <col min="14864" max="14864" width="1.85546875" style="382" customWidth="1"/>
    <col min="14865" max="14871" width="7.42578125" style="382" customWidth="1"/>
    <col min="14872" max="14872" width="7.85546875" style="382" customWidth="1"/>
    <col min="14873" max="14873" width="1.7109375" style="382" customWidth="1"/>
    <col min="14874" max="14874" width="9.7109375" style="382" customWidth="1"/>
    <col min="14875" max="14875" width="12" style="382" customWidth="1"/>
    <col min="14876" max="14876" width="3.7109375" style="382" customWidth="1"/>
    <col min="14877" max="14877" width="9.85546875" style="382" customWidth="1"/>
    <col min="14878" max="14878" width="12.5703125" style="382" customWidth="1"/>
    <col min="14879" max="14879" width="0" style="382" hidden="1" customWidth="1"/>
    <col min="14880" max="15104" width="7.7109375" style="382"/>
    <col min="15105" max="15105" width="5.7109375" style="382" customWidth="1"/>
    <col min="15106" max="15106" width="12.140625" style="382" customWidth="1"/>
    <col min="15107" max="15114" width="7.28515625" style="382" customWidth="1"/>
    <col min="15115" max="15115" width="1.7109375" style="382" customWidth="1"/>
    <col min="15116" max="15119" width="7.28515625" style="382" customWidth="1"/>
    <col min="15120" max="15120" width="1.85546875" style="382" customWidth="1"/>
    <col min="15121" max="15127" width="7.42578125" style="382" customWidth="1"/>
    <col min="15128" max="15128" width="7.85546875" style="382" customWidth="1"/>
    <col min="15129" max="15129" width="1.7109375" style="382" customWidth="1"/>
    <col min="15130" max="15130" width="9.7109375" style="382" customWidth="1"/>
    <col min="15131" max="15131" width="12" style="382" customWidth="1"/>
    <col min="15132" max="15132" width="3.7109375" style="382" customWidth="1"/>
    <col min="15133" max="15133" width="9.85546875" style="382" customWidth="1"/>
    <col min="15134" max="15134" width="12.5703125" style="382" customWidth="1"/>
    <col min="15135" max="15135" width="0" style="382" hidden="1" customWidth="1"/>
    <col min="15136" max="15360" width="7.7109375" style="382"/>
    <col min="15361" max="15361" width="5.7109375" style="382" customWidth="1"/>
    <col min="15362" max="15362" width="12.140625" style="382" customWidth="1"/>
    <col min="15363" max="15370" width="7.28515625" style="382" customWidth="1"/>
    <col min="15371" max="15371" width="1.7109375" style="382" customWidth="1"/>
    <col min="15372" max="15375" width="7.28515625" style="382" customWidth="1"/>
    <col min="15376" max="15376" width="1.85546875" style="382" customWidth="1"/>
    <col min="15377" max="15383" width="7.42578125" style="382" customWidth="1"/>
    <col min="15384" max="15384" width="7.85546875" style="382" customWidth="1"/>
    <col min="15385" max="15385" width="1.7109375" style="382" customWidth="1"/>
    <col min="15386" max="15386" width="9.7109375" style="382" customWidth="1"/>
    <col min="15387" max="15387" width="12" style="382" customWidth="1"/>
    <col min="15388" max="15388" width="3.7109375" style="382" customWidth="1"/>
    <col min="15389" max="15389" width="9.85546875" style="382" customWidth="1"/>
    <col min="15390" max="15390" width="12.5703125" style="382" customWidth="1"/>
    <col min="15391" max="15391" width="0" style="382" hidden="1" customWidth="1"/>
    <col min="15392" max="15616" width="7.7109375" style="382"/>
    <col min="15617" max="15617" width="5.7109375" style="382" customWidth="1"/>
    <col min="15618" max="15618" width="12.140625" style="382" customWidth="1"/>
    <col min="15619" max="15626" width="7.28515625" style="382" customWidth="1"/>
    <col min="15627" max="15627" width="1.7109375" style="382" customWidth="1"/>
    <col min="15628" max="15631" width="7.28515625" style="382" customWidth="1"/>
    <col min="15632" max="15632" width="1.85546875" style="382" customWidth="1"/>
    <col min="15633" max="15639" width="7.42578125" style="382" customWidth="1"/>
    <col min="15640" max="15640" width="7.85546875" style="382" customWidth="1"/>
    <col min="15641" max="15641" width="1.7109375" style="382" customWidth="1"/>
    <col min="15642" max="15642" width="9.7109375" style="382" customWidth="1"/>
    <col min="15643" max="15643" width="12" style="382" customWidth="1"/>
    <col min="15644" max="15644" width="3.7109375" style="382" customWidth="1"/>
    <col min="15645" max="15645" width="9.85546875" style="382" customWidth="1"/>
    <col min="15646" max="15646" width="12.5703125" style="382" customWidth="1"/>
    <col min="15647" max="15647" width="0" style="382" hidden="1" customWidth="1"/>
    <col min="15648" max="15872" width="7.7109375" style="382"/>
    <col min="15873" max="15873" width="5.7109375" style="382" customWidth="1"/>
    <col min="15874" max="15874" width="12.140625" style="382" customWidth="1"/>
    <col min="15875" max="15882" width="7.28515625" style="382" customWidth="1"/>
    <col min="15883" max="15883" width="1.7109375" style="382" customWidth="1"/>
    <col min="15884" max="15887" width="7.28515625" style="382" customWidth="1"/>
    <col min="15888" max="15888" width="1.85546875" style="382" customWidth="1"/>
    <col min="15889" max="15895" width="7.42578125" style="382" customWidth="1"/>
    <col min="15896" max="15896" width="7.85546875" style="382" customWidth="1"/>
    <col min="15897" max="15897" width="1.7109375" style="382" customWidth="1"/>
    <col min="15898" max="15898" width="9.7109375" style="382" customWidth="1"/>
    <col min="15899" max="15899" width="12" style="382" customWidth="1"/>
    <col min="15900" max="15900" width="3.7109375" style="382" customWidth="1"/>
    <col min="15901" max="15901" width="9.85546875" style="382" customWidth="1"/>
    <col min="15902" max="15902" width="12.5703125" style="382" customWidth="1"/>
    <col min="15903" max="15903" width="0" style="382" hidden="1" customWidth="1"/>
    <col min="15904" max="16128" width="7.7109375" style="382"/>
    <col min="16129" max="16129" width="5.7109375" style="382" customWidth="1"/>
    <col min="16130" max="16130" width="12.140625" style="382" customWidth="1"/>
    <col min="16131" max="16138" width="7.28515625" style="382" customWidth="1"/>
    <col min="16139" max="16139" width="1.7109375" style="382" customWidth="1"/>
    <col min="16140" max="16143" width="7.28515625" style="382" customWidth="1"/>
    <col min="16144" max="16144" width="1.85546875" style="382" customWidth="1"/>
    <col min="16145" max="16151" width="7.42578125" style="382" customWidth="1"/>
    <col min="16152" max="16152" width="7.85546875" style="382" customWidth="1"/>
    <col min="16153" max="16153" width="1.7109375" style="382" customWidth="1"/>
    <col min="16154" max="16154" width="9.7109375" style="382" customWidth="1"/>
    <col min="16155" max="16155" width="12" style="382" customWidth="1"/>
    <col min="16156" max="16156" width="3.7109375" style="382" customWidth="1"/>
    <col min="16157" max="16157" width="9.85546875" style="382" customWidth="1"/>
    <col min="16158" max="16158" width="12.5703125" style="382" customWidth="1"/>
    <col min="16159" max="16159" width="0" style="382" hidden="1" customWidth="1"/>
    <col min="16160" max="16384" width="7.7109375" style="382"/>
  </cols>
  <sheetData>
    <row r="1" spans="1:31" ht="18" x14ac:dyDescent="0.2">
      <c r="AA1" s="533"/>
    </row>
    <row r="2" spans="1:31" ht="15" x14ac:dyDescent="0.2">
      <c r="AA2" s="534"/>
    </row>
    <row r="3" spans="1:31" ht="19.5" x14ac:dyDescent="0.2">
      <c r="A3" s="379" t="s">
        <v>286</v>
      </c>
      <c r="B3" s="380"/>
      <c r="C3" s="380"/>
      <c r="D3" s="380"/>
      <c r="E3" s="380"/>
      <c r="F3" s="380"/>
      <c r="G3" s="380"/>
      <c r="H3" s="380"/>
      <c r="I3" s="382"/>
      <c r="J3" s="382"/>
      <c r="K3" s="382"/>
      <c r="L3" s="382"/>
      <c r="M3" s="382"/>
      <c r="P3" s="750"/>
    </row>
    <row r="4" spans="1:31" x14ac:dyDescent="0.2">
      <c r="A4" s="385" t="s">
        <v>287</v>
      </c>
      <c r="B4" s="385"/>
      <c r="I4" s="382"/>
      <c r="J4" s="382"/>
      <c r="K4" s="382"/>
      <c r="L4" s="382"/>
      <c r="M4" s="382"/>
      <c r="P4" s="750"/>
    </row>
    <row r="5" spans="1:31" ht="13.5" thickBot="1" x14ac:dyDescent="0.25">
      <c r="I5" s="382"/>
      <c r="J5" s="382"/>
      <c r="K5" s="382"/>
      <c r="L5" s="382"/>
      <c r="M5" s="382"/>
      <c r="P5" s="750"/>
    </row>
    <row r="6" spans="1:31" s="384" customFormat="1" ht="12" x14ac:dyDescent="0.25">
      <c r="A6" s="882" t="s">
        <v>288</v>
      </c>
      <c r="B6" s="883"/>
      <c r="C6" s="888" t="s">
        <v>289</v>
      </c>
      <c r="D6" s="889"/>
      <c r="E6" s="889"/>
      <c r="F6" s="889"/>
      <c r="G6" s="889"/>
      <c r="H6" s="889"/>
      <c r="I6" s="889"/>
      <c r="J6" s="890"/>
      <c r="K6" s="386"/>
      <c r="L6" s="891" t="s">
        <v>290</v>
      </c>
      <c r="M6" s="892"/>
      <c r="N6" s="892"/>
      <c r="O6" s="893"/>
      <c r="Q6" s="894" t="s">
        <v>291</v>
      </c>
      <c r="R6" s="895"/>
      <c r="S6" s="895"/>
      <c r="T6" s="895"/>
      <c r="U6" s="895"/>
      <c r="V6" s="895"/>
      <c r="W6" s="895"/>
      <c r="X6" s="896"/>
      <c r="Z6" s="911" t="s">
        <v>292</v>
      </c>
      <c r="AA6" s="914" t="s">
        <v>293</v>
      </c>
    </row>
    <row r="7" spans="1:31" s="388" customFormat="1" ht="11.25" x14ac:dyDescent="0.25">
      <c r="A7" s="884"/>
      <c r="B7" s="885"/>
      <c r="C7" s="917" t="s">
        <v>294</v>
      </c>
      <c r="D7" s="918"/>
      <c r="E7" s="921" t="s">
        <v>295</v>
      </c>
      <c r="F7" s="918"/>
      <c r="G7" s="923" t="s">
        <v>296</v>
      </c>
      <c r="H7" s="923"/>
      <c r="I7" s="923" t="s">
        <v>297</v>
      </c>
      <c r="J7" s="925"/>
      <c r="K7" s="387"/>
      <c r="L7" s="897" t="s">
        <v>298</v>
      </c>
      <c r="M7" s="898"/>
      <c r="N7" s="901" t="s">
        <v>299</v>
      </c>
      <c r="O7" s="902"/>
      <c r="Q7" s="905" t="s">
        <v>300</v>
      </c>
      <c r="R7" s="906"/>
      <c r="S7" s="909" t="s">
        <v>301</v>
      </c>
      <c r="T7" s="906"/>
      <c r="U7" s="909" t="s">
        <v>302</v>
      </c>
      <c r="V7" s="906"/>
      <c r="W7" s="909" t="s">
        <v>303</v>
      </c>
      <c r="X7" s="927"/>
      <c r="Z7" s="912"/>
      <c r="AA7" s="915"/>
    </row>
    <row r="8" spans="1:31" s="384" customFormat="1" ht="12" thickBot="1" x14ac:dyDescent="0.3">
      <c r="A8" s="886"/>
      <c r="B8" s="887"/>
      <c r="C8" s="919"/>
      <c r="D8" s="920"/>
      <c r="E8" s="922"/>
      <c r="F8" s="920"/>
      <c r="G8" s="924"/>
      <c r="H8" s="924"/>
      <c r="I8" s="924"/>
      <c r="J8" s="926"/>
      <c r="K8" s="387"/>
      <c r="L8" s="899"/>
      <c r="M8" s="900"/>
      <c r="N8" s="903"/>
      <c r="O8" s="904"/>
      <c r="Q8" s="907"/>
      <c r="R8" s="908"/>
      <c r="S8" s="910"/>
      <c r="T8" s="908"/>
      <c r="U8" s="910"/>
      <c r="V8" s="908"/>
      <c r="W8" s="910"/>
      <c r="X8" s="928"/>
      <c r="Z8" s="913"/>
      <c r="AA8" s="916"/>
    </row>
    <row r="9" spans="1:31" s="384" customFormat="1" ht="15" thickBot="1" x14ac:dyDescent="0.25">
      <c r="A9" s="389" t="s">
        <v>304</v>
      </c>
      <c r="B9" s="390"/>
      <c r="C9" s="751"/>
      <c r="D9" s="391">
        <v>0.34300000000000003</v>
      </c>
      <c r="E9" s="752"/>
      <c r="F9" s="391">
        <v>3.5000000000000003E-2</v>
      </c>
      <c r="G9" s="752"/>
      <c r="H9" s="391">
        <v>0.04</v>
      </c>
      <c r="I9" s="392"/>
      <c r="J9" s="393">
        <v>0.04</v>
      </c>
      <c r="K9" s="394"/>
      <c r="L9" s="751"/>
      <c r="M9" s="395">
        <v>2.5999999999999999E-2</v>
      </c>
      <c r="N9" s="753"/>
      <c r="O9" s="396">
        <v>0.16</v>
      </c>
      <c r="P9" s="397"/>
      <c r="Q9" s="751"/>
      <c r="R9" s="398">
        <v>2.5999999999999999E-2</v>
      </c>
      <c r="S9" s="754"/>
      <c r="T9" s="399">
        <v>0.04</v>
      </c>
      <c r="U9" s="754"/>
      <c r="V9" s="399">
        <v>0.14499999999999999</v>
      </c>
      <c r="W9" s="754"/>
      <c r="X9" s="400">
        <v>0.14499999999999999</v>
      </c>
      <c r="Z9" s="401">
        <v>1</v>
      </c>
      <c r="AA9" s="402">
        <v>3866916000</v>
      </c>
      <c r="AC9" s="397"/>
      <c r="AD9" s="397"/>
    </row>
    <row r="10" spans="1:31" s="417" customFormat="1" ht="14.25" x14ac:dyDescent="0.2">
      <c r="A10" s="389" t="s">
        <v>305</v>
      </c>
      <c r="B10" s="403"/>
      <c r="C10" s="755"/>
      <c r="D10" s="404">
        <f>SUM(D11:D36)</f>
        <v>0.99999999999999989</v>
      </c>
      <c r="E10" s="405"/>
      <c r="F10" s="404">
        <f>SUM(F11:F36)</f>
        <v>1</v>
      </c>
      <c r="G10" s="405"/>
      <c r="H10" s="404">
        <f>SUM(H11:H36)</f>
        <v>0.99999999999999989</v>
      </c>
      <c r="I10" s="406"/>
      <c r="J10" s="407">
        <f>SUM(J11:J36)</f>
        <v>0.99999999999999978</v>
      </c>
      <c r="K10" s="408"/>
      <c r="L10" s="755"/>
      <c r="M10" s="404">
        <f>SUM(M11:M36)</f>
        <v>0.99999999999999978</v>
      </c>
      <c r="N10" s="409"/>
      <c r="O10" s="410">
        <f>SUM(O11:O36)</f>
        <v>0.99999999999999956</v>
      </c>
      <c r="P10" s="411"/>
      <c r="Q10" s="412"/>
      <c r="R10" s="413">
        <f>SUM(R11:R36)</f>
        <v>1</v>
      </c>
      <c r="S10" s="409"/>
      <c r="T10" s="414">
        <f>SUM(T11:T36)</f>
        <v>1</v>
      </c>
      <c r="U10" s="409"/>
      <c r="V10" s="414">
        <f>SUM(V11:V36)</f>
        <v>0.99999999999999989</v>
      </c>
      <c r="W10" s="409"/>
      <c r="X10" s="410">
        <f>SUM(X11:X36)</f>
        <v>1</v>
      </c>
      <c r="Y10" s="411"/>
      <c r="Z10" s="415">
        <f>SUM(Z11:Z36)</f>
        <v>0.99999999999999989</v>
      </c>
      <c r="AA10" s="416">
        <f>SUM(AA11:AA36)</f>
        <v>3866916000</v>
      </c>
    </row>
    <row r="11" spans="1:31" s="384" customFormat="1" ht="11.25" x14ac:dyDescent="0.25">
      <c r="A11" s="418">
        <v>11000</v>
      </c>
      <c r="B11" s="419" t="s">
        <v>121</v>
      </c>
      <c r="C11" s="420"/>
      <c r="D11" s="421">
        <v>0.26625027355449188</v>
      </c>
      <c r="E11" s="422"/>
      <c r="F11" s="421">
        <v>5.8042252650869867E-3</v>
      </c>
      <c r="G11" s="422"/>
      <c r="H11" s="421">
        <v>0.2670475730652041</v>
      </c>
      <c r="I11" s="423"/>
      <c r="J11" s="424">
        <v>0.3132647815782385</v>
      </c>
      <c r="K11" s="408"/>
      <c r="L11" s="420"/>
      <c r="M11" s="421">
        <v>0.22880890083691749</v>
      </c>
      <c r="N11" s="425"/>
      <c r="O11" s="426">
        <v>0.14067773470505957</v>
      </c>
      <c r="P11" s="423"/>
      <c r="Q11" s="427"/>
      <c r="R11" s="394">
        <v>0.17371703267757618</v>
      </c>
      <c r="S11" s="425"/>
      <c r="T11" s="428">
        <v>0.50773079805362253</v>
      </c>
      <c r="U11" s="425"/>
      <c r="V11" s="428">
        <v>0.16802432729290637</v>
      </c>
      <c r="W11" s="425"/>
      <c r="X11" s="426">
        <v>0.25047717811786396</v>
      </c>
      <c r="Y11" s="423"/>
      <c r="Z11" s="429">
        <v>0.2287055479300994</v>
      </c>
      <c r="AA11" s="430">
        <f>AE11*1000</f>
        <v>884385000</v>
      </c>
      <c r="AC11" s="397"/>
      <c r="AE11" s="430">
        <v>884385</v>
      </c>
    </row>
    <row r="12" spans="1:31" s="384" customFormat="1" ht="11.25" x14ac:dyDescent="0.25">
      <c r="A12" s="418">
        <v>12000</v>
      </c>
      <c r="B12" s="419" t="s">
        <v>122</v>
      </c>
      <c r="C12" s="420"/>
      <c r="D12" s="421">
        <v>3.739845029662095E-2</v>
      </c>
      <c r="E12" s="422"/>
      <c r="F12" s="421">
        <v>1.0825973241963189E-3</v>
      </c>
      <c r="G12" s="422"/>
      <c r="H12" s="421">
        <v>3.1554392467512002E-2</v>
      </c>
      <c r="I12" s="423"/>
      <c r="J12" s="424">
        <v>2.2633649485943357E-2</v>
      </c>
      <c r="K12" s="408"/>
      <c r="L12" s="420"/>
      <c r="M12" s="421">
        <v>2.9898532736129968E-2</v>
      </c>
      <c r="N12" s="431"/>
      <c r="O12" s="426">
        <v>4.1735213363742446E-2</v>
      </c>
      <c r="P12" s="423"/>
      <c r="Q12" s="432"/>
      <c r="R12" s="394">
        <v>1.1152410790294706E-2</v>
      </c>
      <c r="S12" s="431"/>
      <c r="T12" s="428">
        <v>1.6358240794512498E-4</v>
      </c>
      <c r="U12" s="431"/>
      <c r="V12" s="428">
        <v>1.677988838718128E-2</v>
      </c>
      <c r="W12" s="431"/>
      <c r="X12" s="426">
        <v>1.3142659095380895E-2</v>
      </c>
      <c r="Y12" s="423"/>
      <c r="Z12" s="429">
        <v>2.7123352387401226E-2</v>
      </c>
      <c r="AA12" s="430">
        <f t="shared" ref="AA12:AA36" si="0">AE12*1000</f>
        <v>104884000</v>
      </c>
      <c r="AC12" s="397"/>
      <c r="AE12" s="430">
        <v>104884</v>
      </c>
    </row>
    <row r="13" spans="1:31" s="384" customFormat="1" ht="11.25" x14ac:dyDescent="0.25">
      <c r="A13" s="418">
        <v>13000</v>
      </c>
      <c r="B13" s="419" t="s">
        <v>123</v>
      </c>
      <c r="C13" s="420"/>
      <c r="D13" s="421">
        <v>9.195357227547267E-3</v>
      </c>
      <c r="E13" s="422"/>
      <c r="F13" s="421">
        <v>5.6844418855942429E-2</v>
      </c>
      <c r="G13" s="422"/>
      <c r="H13" s="421">
        <v>6.5824769732721698E-3</v>
      </c>
      <c r="I13" s="423"/>
      <c r="J13" s="424">
        <v>1.0972501739514371E-2</v>
      </c>
      <c r="K13" s="408"/>
      <c r="L13" s="420"/>
      <c r="M13" s="421">
        <v>1.7580753732849678E-2</v>
      </c>
      <c r="N13" s="431"/>
      <c r="O13" s="426">
        <v>2.4858630805834874E-2</v>
      </c>
      <c r="P13" s="423"/>
      <c r="Q13" s="432"/>
      <c r="R13" s="394">
        <v>7.1191481815776475E-3</v>
      </c>
      <c r="S13" s="431"/>
      <c r="T13" s="428">
        <v>1.8414974177676502E-3</v>
      </c>
      <c r="U13" s="431"/>
      <c r="V13" s="428">
        <v>3.0320213384948464E-2</v>
      </c>
      <c r="W13" s="431"/>
      <c r="X13" s="426">
        <v>1.0979187665107869E-2</v>
      </c>
      <c r="Y13" s="423"/>
      <c r="Z13" s="429">
        <v>1.6527412765195724E-2</v>
      </c>
      <c r="AA13" s="430">
        <f t="shared" si="0"/>
        <v>63910000</v>
      </c>
      <c r="AC13" s="397"/>
      <c r="AE13" s="430">
        <v>63910</v>
      </c>
    </row>
    <row r="14" spans="1:31" s="384" customFormat="1" ht="11.25" x14ac:dyDescent="0.25">
      <c r="A14" s="418">
        <v>14000</v>
      </c>
      <c r="B14" s="419" t="s">
        <v>124</v>
      </c>
      <c r="C14" s="420"/>
      <c r="D14" s="421">
        <v>0.10568709937301973</v>
      </c>
      <c r="E14" s="422"/>
      <c r="F14" s="421">
        <v>1.6156762658700249E-3</v>
      </c>
      <c r="G14" s="422"/>
      <c r="H14" s="421">
        <v>0.12056638103791031</v>
      </c>
      <c r="I14" s="423"/>
      <c r="J14" s="424">
        <v>9.964669165674242E-2</v>
      </c>
      <c r="K14" s="408"/>
      <c r="L14" s="420"/>
      <c r="M14" s="421">
        <v>8.342829405591326E-2</v>
      </c>
      <c r="N14" s="431"/>
      <c r="O14" s="426">
        <v>0.10198307609807501</v>
      </c>
      <c r="P14" s="423"/>
      <c r="Q14" s="432"/>
      <c r="R14" s="394">
        <v>0.21166148913552588</v>
      </c>
      <c r="S14" s="431"/>
      <c r="T14" s="428">
        <v>0.1394470987735503</v>
      </c>
      <c r="U14" s="431"/>
      <c r="V14" s="428">
        <v>0.18075922372641789</v>
      </c>
      <c r="W14" s="431"/>
      <c r="X14" s="426">
        <v>0.16901482826817144</v>
      </c>
      <c r="Y14" s="423"/>
      <c r="Z14" s="429">
        <v>0.1254004946908642</v>
      </c>
      <c r="AA14" s="430">
        <f t="shared" si="0"/>
        <v>484913000</v>
      </c>
      <c r="AC14" s="397"/>
      <c r="AE14" s="430">
        <v>484913</v>
      </c>
    </row>
    <row r="15" spans="1:31" s="384" customFormat="1" ht="11.25" x14ac:dyDescent="0.25">
      <c r="A15" s="418">
        <v>15000</v>
      </c>
      <c r="B15" s="419" t="s">
        <v>125</v>
      </c>
      <c r="C15" s="420"/>
      <c r="D15" s="421">
        <v>7.9971376787722384E-2</v>
      </c>
      <c r="E15" s="422"/>
      <c r="F15" s="421">
        <v>3.9636694772630706E-3</v>
      </c>
      <c r="G15" s="422"/>
      <c r="H15" s="421">
        <v>6.3717391002373017E-2</v>
      </c>
      <c r="I15" s="423"/>
      <c r="J15" s="424">
        <v>6.2447288039558381E-2</v>
      </c>
      <c r="K15" s="408"/>
      <c r="L15" s="420"/>
      <c r="M15" s="421">
        <v>6.0892461680498389E-2</v>
      </c>
      <c r="N15" s="431"/>
      <c r="O15" s="426">
        <v>6.8588009978894943E-2</v>
      </c>
      <c r="P15" s="423"/>
      <c r="Q15" s="432"/>
      <c r="R15" s="394">
        <v>4.0692555829717994E-2</v>
      </c>
      <c r="S15" s="431"/>
      <c r="T15" s="428">
        <v>6.9416720274887683E-2</v>
      </c>
      <c r="U15" s="431"/>
      <c r="V15" s="428">
        <v>8.0092976877050637E-2</v>
      </c>
      <c r="W15" s="431"/>
      <c r="X15" s="426">
        <v>3.669079743611714E-2</v>
      </c>
      <c r="Y15" s="423"/>
      <c r="Z15" s="429">
        <v>6.5941105969863911E-2</v>
      </c>
      <c r="AA15" s="430">
        <f t="shared" si="0"/>
        <v>254989000</v>
      </c>
      <c r="AC15" s="397"/>
      <c r="AE15" s="430">
        <v>254989</v>
      </c>
    </row>
    <row r="16" spans="1:31" s="384" customFormat="1" ht="11.25" x14ac:dyDescent="0.25">
      <c r="A16" s="418">
        <v>16000</v>
      </c>
      <c r="B16" s="419" t="s">
        <v>126</v>
      </c>
      <c r="C16" s="420"/>
      <c r="D16" s="421">
        <v>9.7710319106063745E-3</v>
      </c>
      <c r="E16" s="422"/>
      <c r="F16" s="421">
        <v>0</v>
      </c>
      <c r="G16" s="422"/>
      <c r="H16" s="421">
        <v>5.9853139597582875E-3</v>
      </c>
      <c r="I16" s="423"/>
      <c r="J16" s="424">
        <v>1.6526465326767548E-2</v>
      </c>
      <c r="K16" s="408"/>
      <c r="L16" s="420"/>
      <c r="M16" s="421">
        <v>1.2227679979508821E-2</v>
      </c>
      <c r="N16" s="431"/>
      <c r="O16" s="426">
        <v>1.7830575065805442E-2</v>
      </c>
      <c r="P16" s="423"/>
      <c r="Q16" s="432"/>
      <c r="R16" s="394">
        <v>1.399127507096328E-2</v>
      </c>
      <c r="S16" s="431"/>
      <c r="T16" s="428">
        <v>6.0049106622191005E-2</v>
      </c>
      <c r="U16" s="431"/>
      <c r="V16" s="428">
        <v>4.7957455268530652E-3</v>
      </c>
      <c r="W16" s="431"/>
      <c r="X16" s="426">
        <v>8.801738793498045E-3</v>
      </c>
      <c r="Y16" s="423"/>
      <c r="Z16" s="429">
        <v>1.2160119449978718E-2</v>
      </c>
      <c r="AA16" s="430">
        <f t="shared" si="0"/>
        <v>47022000</v>
      </c>
      <c r="AC16" s="397"/>
      <c r="AE16" s="430">
        <v>47022</v>
      </c>
    </row>
    <row r="17" spans="1:31" s="384" customFormat="1" ht="11.25" x14ac:dyDescent="0.25">
      <c r="A17" s="418">
        <v>17000</v>
      </c>
      <c r="B17" s="419" t="s">
        <v>127</v>
      </c>
      <c r="C17" s="420"/>
      <c r="D17" s="421">
        <v>1.6145033360037298E-2</v>
      </c>
      <c r="E17" s="422"/>
      <c r="F17" s="421">
        <v>6.2831562972621408E-2</v>
      </c>
      <c r="G17" s="422"/>
      <c r="H17" s="421">
        <v>9.2204891407659528E-3</v>
      </c>
      <c r="I17" s="423"/>
      <c r="J17" s="424">
        <v>1.2276346515602563E-2</v>
      </c>
      <c r="K17" s="408"/>
      <c r="L17" s="420"/>
      <c r="M17" s="421">
        <v>2.6031264572550328E-2</v>
      </c>
      <c r="N17" s="431"/>
      <c r="O17" s="426">
        <v>3.5377246495074628E-2</v>
      </c>
      <c r="P17" s="423"/>
      <c r="Q17" s="432"/>
      <c r="R17" s="394">
        <v>1.3231573923769913E-2</v>
      </c>
      <c r="S17" s="431"/>
      <c r="T17" s="428">
        <v>3.1484915185263571E-2</v>
      </c>
      <c r="U17" s="431"/>
      <c r="V17" s="428">
        <v>2.7954373067771238E-2</v>
      </c>
      <c r="W17" s="431"/>
      <c r="X17" s="426">
        <v>1.8495975681599167E-2</v>
      </c>
      <c r="Y17" s="423"/>
      <c r="Z17" s="429">
        <v>2.3272614988974798E-2</v>
      </c>
      <c r="AA17" s="430">
        <f t="shared" si="0"/>
        <v>89993000</v>
      </c>
      <c r="AC17" s="397"/>
      <c r="AE17" s="430">
        <v>89993</v>
      </c>
    </row>
    <row r="18" spans="1:31" s="384" customFormat="1" ht="11.25" x14ac:dyDescent="0.25">
      <c r="A18" s="418">
        <v>18000</v>
      </c>
      <c r="B18" s="419" t="s">
        <v>128</v>
      </c>
      <c r="C18" s="420"/>
      <c r="D18" s="421">
        <v>8.5343937134513895E-3</v>
      </c>
      <c r="E18" s="422"/>
      <c r="F18" s="421">
        <v>8.1052457814690705E-3</v>
      </c>
      <c r="G18" s="422"/>
      <c r="H18" s="421">
        <v>2.8707432216948338E-3</v>
      </c>
      <c r="I18" s="423"/>
      <c r="J18" s="424">
        <v>8.5079871051806106E-3</v>
      </c>
      <c r="K18" s="408"/>
      <c r="L18" s="420"/>
      <c r="M18" s="421">
        <v>1.6475544675962274E-2</v>
      </c>
      <c r="N18" s="431"/>
      <c r="O18" s="426">
        <v>2.5017259941150078E-2</v>
      </c>
      <c r="P18" s="423"/>
      <c r="Q18" s="432"/>
      <c r="R18" s="394">
        <v>3.9557752224506854E-3</v>
      </c>
      <c r="S18" s="431"/>
      <c r="T18" s="428">
        <v>1.6910636704724816E-3</v>
      </c>
      <c r="U18" s="431"/>
      <c r="V18" s="428">
        <v>2.3646375864657579E-2</v>
      </c>
      <c r="W18" s="431"/>
      <c r="X18" s="426">
        <v>1.109136897465127E-2</v>
      </c>
      <c r="Y18" s="423"/>
      <c r="Z18" s="429">
        <v>1.3304721315601693E-2</v>
      </c>
      <c r="AA18" s="430">
        <f t="shared" si="0"/>
        <v>51448000</v>
      </c>
      <c r="AC18" s="397"/>
      <c r="AE18" s="430">
        <v>51448</v>
      </c>
    </row>
    <row r="19" spans="1:31" s="384" customFormat="1" ht="11.25" x14ac:dyDescent="0.25">
      <c r="A19" s="418">
        <v>19000</v>
      </c>
      <c r="B19" s="419" t="s">
        <v>129</v>
      </c>
      <c r="C19" s="420"/>
      <c r="D19" s="421">
        <v>8.5807722632753776E-3</v>
      </c>
      <c r="E19" s="422"/>
      <c r="F19" s="421">
        <v>3.2300694534298915E-2</v>
      </c>
      <c r="G19" s="422"/>
      <c r="H19" s="421">
        <v>3.5941128093879178E-3</v>
      </c>
      <c r="I19" s="423"/>
      <c r="J19" s="424">
        <v>8.7589604835347744E-3</v>
      </c>
      <c r="K19" s="408"/>
      <c r="L19" s="420"/>
      <c r="M19" s="421">
        <v>1.1469178896788595E-2</v>
      </c>
      <c r="N19" s="431"/>
      <c r="O19" s="426">
        <v>1.9328590559599478E-2</v>
      </c>
      <c r="P19" s="423"/>
      <c r="Q19" s="432"/>
      <c r="R19" s="394">
        <v>1.6975961539746592E-2</v>
      </c>
      <c r="S19" s="431"/>
      <c r="T19" s="428">
        <v>0</v>
      </c>
      <c r="U19" s="431"/>
      <c r="V19" s="428">
        <v>1.3490830553394811E-2</v>
      </c>
      <c r="W19" s="431"/>
      <c r="X19" s="426">
        <v>3.378731139642599E-3</v>
      </c>
      <c r="Y19" s="423"/>
      <c r="Z19" s="429">
        <v>1.0846086713097079E-2</v>
      </c>
      <c r="AA19" s="430">
        <f t="shared" si="0"/>
        <v>41941000</v>
      </c>
      <c r="AC19" s="397"/>
      <c r="AE19" s="430">
        <v>41941</v>
      </c>
    </row>
    <row r="20" spans="1:31" s="384" customFormat="1" ht="11.25" x14ac:dyDescent="0.25">
      <c r="A20" s="418">
        <v>21000</v>
      </c>
      <c r="B20" s="419" t="s">
        <v>130</v>
      </c>
      <c r="C20" s="420"/>
      <c r="D20" s="421">
        <v>0.11908312599927594</v>
      </c>
      <c r="E20" s="422"/>
      <c r="F20" s="421">
        <v>4.019587633867671E-2</v>
      </c>
      <c r="G20" s="422"/>
      <c r="H20" s="421">
        <v>0.16258114186157724</v>
      </c>
      <c r="I20" s="423"/>
      <c r="J20" s="424">
        <v>0.11855780263869053</v>
      </c>
      <c r="K20" s="408"/>
      <c r="L20" s="420"/>
      <c r="M20" s="421">
        <v>0.11305551124677331</v>
      </c>
      <c r="N20" s="431"/>
      <c r="O20" s="426">
        <v>7.1405349572276677E-2</v>
      </c>
      <c r="P20" s="423"/>
      <c r="Q20" s="432"/>
      <c r="R20" s="394">
        <v>7.6775690489849599E-2</v>
      </c>
      <c r="S20" s="431"/>
      <c r="T20" s="428">
        <v>4.8602242394910469E-2</v>
      </c>
      <c r="U20" s="431"/>
      <c r="V20" s="428">
        <v>5.4499080580489412E-2</v>
      </c>
      <c r="W20" s="431"/>
      <c r="X20" s="426">
        <v>9.9863880101794839E-2</v>
      </c>
      <c r="Y20" s="423"/>
      <c r="Z20" s="429">
        <v>9.418511184106014E-2</v>
      </c>
      <c r="AA20" s="430">
        <f t="shared" si="0"/>
        <v>364206000</v>
      </c>
      <c r="AC20" s="397"/>
      <c r="AE20" s="430">
        <v>364206</v>
      </c>
    </row>
    <row r="21" spans="1:31" s="384" customFormat="1" ht="11.25" x14ac:dyDescent="0.25">
      <c r="A21" s="418">
        <v>22000</v>
      </c>
      <c r="B21" s="419" t="s">
        <v>131</v>
      </c>
      <c r="C21" s="420"/>
      <c r="D21" s="421">
        <v>4.4032217744468902E-2</v>
      </c>
      <c r="E21" s="422"/>
      <c r="F21" s="421">
        <v>0</v>
      </c>
      <c r="G21" s="422"/>
      <c r="H21" s="421">
        <v>4.4367172903991427E-2</v>
      </c>
      <c r="I21" s="423"/>
      <c r="J21" s="424">
        <v>2.9340433384000563E-2</v>
      </c>
      <c r="K21" s="408"/>
      <c r="L21" s="420"/>
      <c r="M21" s="421">
        <v>2.9218454147975054E-2</v>
      </c>
      <c r="N21" s="431"/>
      <c r="O21" s="426">
        <v>1.6269615241316676E-2</v>
      </c>
      <c r="P21" s="423"/>
      <c r="Q21" s="432"/>
      <c r="R21" s="394">
        <v>2.1842221987023337E-2</v>
      </c>
      <c r="S21" s="431"/>
      <c r="T21" s="428">
        <v>1.1929391270689788E-2</v>
      </c>
      <c r="U21" s="431"/>
      <c r="V21" s="428">
        <v>8.8640226371948655E-3</v>
      </c>
      <c r="W21" s="431"/>
      <c r="X21" s="426">
        <v>1.6907023426994915E-2</v>
      </c>
      <c r="Y21" s="423"/>
      <c r="Z21" s="429">
        <v>2.6196048286128249E-2</v>
      </c>
      <c r="AA21" s="430">
        <f t="shared" si="0"/>
        <v>101298000</v>
      </c>
      <c r="AC21" s="397"/>
      <c r="AE21" s="430">
        <v>101298</v>
      </c>
    </row>
    <row r="22" spans="1:31" s="384" customFormat="1" ht="11.25" x14ac:dyDescent="0.25">
      <c r="A22" s="418">
        <v>23000</v>
      </c>
      <c r="B22" s="419" t="s">
        <v>132</v>
      </c>
      <c r="C22" s="420"/>
      <c r="D22" s="421">
        <v>3.8380562098738483E-2</v>
      </c>
      <c r="E22" s="422"/>
      <c r="F22" s="421">
        <v>6.7144470327430775E-2</v>
      </c>
      <c r="G22" s="422"/>
      <c r="H22" s="421">
        <v>4.1558967637521066E-2</v>
      </c>
      <c r="I22" s="423"/>
      <c r="J22" s="424">
        <v>2.5874150952548081E-2</v>
      </c>
      <c r="K22" s="408"/>
      <c r="L22" s="420"/>
      <c r="M22" s="421">
        <v>3.951061946100462E-2</v>
      </c>
      <c r="N22" s="431"/>
      <c r="O22" s="426">
        <v>4.21252994323058E-2</v>
      </c>
      <c r="P22" s="423"/>
      <c r="Q22" s="432"/>
      <c r="R22" s="394">
        <v>1.3549184213588283E-2</v>
      </c>
      <c r="S22" s="431"/>
      <c r="T22" s="428">
        <v>7.3094306010812286E-4</v>
      </c>
      <c r="U22" s="431"/>
      <c r="V22" s="428">
        <v>3.9290804463229211E-2</v>
      </c>
      <c r="W22" s="431"/>
      <c r="X22" s="426">
        <v>2.6807546317474611E-2</v>
      </c>
      <c r="Y22" s="423"/>
      <c r="Z22" s="429">
        <v>3.5945015395244861E-2</v>
      </c>
      <c r="AA22" s="430">
        <f t="shared" si="0"/>
        <v>138996000</v>
      </c>
      <c r="AC22" s="397"/>
      <c r="AE22" s="430">
        <v>138996</v>
      </c>
    </row>
    <row r="23" spans="1:31" s="384" customFormat="1" ht="11.25" x14ac:dyDescent="0.25">
      <c r="A23" s="418">
        <v>24000</v>
      </c>
      <c r="B23" s="419" t="s">
        <v>133</v>
      </c>
      <c r="C23" s="420"/>
      <c r="D23" s="421">
        <v>1.7553144374910686E-2</v>
      </c>
      <c r="E23" s="422"/>
      <c r="F23" s="421">
        <v>3.181545035587581E-2</v>
      </c>
      <c r="G23" s="422"/>
      <c r="H23" s="421">
        <v>2.2625268430455814E-2</v>
      </c>
      <c r="I23" s="423"/>
      <c r="J23" s="424">
        <v>3.0202544038829771E-2</v>
      </c>
      <c r="K23" s="408"/>
      <c r="L23" s="420"/>
      <c r="M23" s="421">
        <v>2.4369444707925882E-2</v>
      </c>
      <c r="N23" s="431"/>
      <c r="O23" s="426">
        <v>2.0559960839903822E-2</v>
      </c>
      <c r="P23" s="423"/>
      <c r="Q23" s="432"/>
      <c r="R23" s="394">
        <v>1.3920022344156189E-2</v>
      </c>
      <c r="S23" s="431"/>
      <c r="T23" s="428">
        <v>1.4267008875332651E-3</v>
      </c>
      <c r="U23" s="431"/>
      <c r="V23" s="428">
        <v>2.4087572141305809E-2</v>
      </c>
      <c r="W23" s="431"/>
      <c r="X23" s="426">
        <v>1.4805938419416919E-2</v>
      </c>
      <c r="Y23" s="423"/>
      <c r="Z23" s="429">
        <v>1.9229128726366316E-2</v>
      </c>
      <c r="AA23" s="430">
        <f t="shared" si="0"/>
        <v>74357000</v>
      </c>
      <c r="AC23" s="397"/>
      <c r="AE23" s="430">
        <v>74357</v>
      </c>
    </row>
    <row r="24" spans="1:31" s="384" customFormat="1" ht="11.25" x14ac:dyDescent="0.25">
      <c r="A24" s="418">
        <v>25000</v>
      </c>
      <c r="B24" s="419" t="s">
        <v>134</v>
      </c>
      <c r="C24" s="420"/>
      <c r="D24" s="421">
        <v>3.0816422669353222E-2</v>
      </c>
      <c r="E24" s="422"/>
      <c r="F24" s="421">
        <v>3.8725107729460214E-3</v>
      </c>
      <c r="G24" s="422"/>
      <c r="H24" s="421">
        <v>2.1189966790440849E-2</v>
      </c>
      <c r="I24" s="423"/>
      <c r="J24" s="424">
        <v>1.4434353418419593E-2</v>
      </c>
      <c r="K24" s="408"/>
      <c r="L24" s="420"/>
      <c r="M24" s="421">
        <v>2.7215306049204923E-2</v>
      </c>
      <c r="N24" s="431"/>
      <c r="O24" s="426">
        <v>2.8284382759344313E-2</v>
      </c>
      <c r="P24" s="423"/>
      <c r="Q24" s="432"/>
      <c r="R24" s="394">
        <v>7.4844319402116669E-3</v>
      </c>
      <c r="S24" s="431"/>
      <c r="T24" s="428">
        <v>3.2896432278340789E-3</v>
      </c>
      <c r="U24" s="431"/>
      <c r="V24" s="428">
        <v>1.8313647867453493E-2</v>
      </c>
      <c r="W24" s="431"/>
      <c r="X24" s="426">
        <v>1.6431284286564041E-2</v>
      </c>
      <c r="Y24" s="423"/>
      <c r="Z24" s="429">
        <v>2.2727838981661506E-2</v>
      </c>
      <c r="AA24" s="430">
        <f t="shared" si="0"/>
        <v>87886000</v>
      </c>
      <c r="AC24" s="397"/>
      <c r="AE24" s="430">
        <v>87886</v>
      </c>
    </row>
    <row r="25" spans="1:31" s="384" customFormat="1" ht="11.25" x14ac:dyDescent="0.25">
      <c r="A25" s="418">
        <v>26000</v>
      </c>
      <c r="B25" s="419" t="s">
        <v>135</v>
      </c>
      <c r="C25" s="420"/>
      <c r="D25" s="421">
        <v>7.7247657981292503E-2</v>
      </c>
      <c r="E25" s="422"/>
      <c r="F25" s="421">
        <v>7.4499957317598106E-2</v>
      </c>
      <c r="G25" s="422"/>
      <c r="H25" s="421">
        <v>7.6574451930337462E-2</v>
      </c>
      <c r="I25" s="423"/>
      <c r="J25" s="424">
        <v>5.6526457969798473E-2</v>
      </c>
      <c r="K25" s="408"/>
      <c r="L25" s="420"/>
      <c r="M25" s="421">
        <v>7.1418195611953547E-2</v>
      </c>
      <c r="N25" s="431"/>
      <c r="O25" s="426">
        <v>6.8826751324011073E-2</v>
      </c>
      <c r="P25" s="423"/>
      <c r="Q25" s="432"/>
      <c r="R25" s="394">
        <v>0.11067246554831231</v>
      </c>
      <c r="S25" s="431"/>
      <c r="T25" s="428">
        <v>3.801107544734339E-3</v>
      </c>
      <c r="U25" s="431"/>
      <c r="V25" s="428">
        <v>6.9065120088231555E-2</v>
      </c>
      <c r="W25" s="431"/>
      <c r="X25" s="426">
        <v>6.4003927574135283E-2</v>
      </c>
      <c r="Y25" s="423"/>
      <c r="Z25" s="429">
        <v>6.9621175204545957E-2</v>
      </c>
      <c r="AA25" s="430">
        <f t="shared" si="0"/>
        <v>269219000</v>
      </c>
      <c r="AC25" s="397"/>
      <c r="AE25" s="430">
        <v>269219</v>
      </c>
    </row>
    <row r="26" spans="1:31" s="384" customFormat="1" ht="11.25" x14ac:dyDescent="0.25">
      <c r="A26" s="418">
        <v>27000</v>
      </c>
      <c r="B26" s="419" t="s">
        <v>136</v>
      </c>
      <c r="C26" s="420"/>
      <c r="D26" s="421">
        <v>4.0848681465361331E-2</v>
      </c>
      <c r="E26" s="422"/>
      <c r="F26" s="421">
        <v>7.5641476003568734E-4</v>
      </c>
      <c r="G26" s="422"/>
      <c r="H26" s="421">
        <v>4.0376917128447917E-2</v>
      </c>
      <c r="I26" s="423"/>
      <c r="J26" s="424">
        <v>4.7387455065530347E-2</v>
      </c>
      <c r="K26" s="408"/>
      <c r="L26" s="420"/>
      <c r="M26" s="421">
        <v>5.0555293341946236E-2</v>
      </c>
      <c r="N26" s="431"/>
      <c r="O26" s="426">
        <v>5.2293246428367655E-2</v>
      </c>
      <c r="P26" s="423"/>
      <c r="Q26" s="432"/>
      <c r="R26" s="394">
        <v>3.5672052716436739E-2</v>
      </c>
      <c r="S26" s="431"/>
      <c r="T26" s="428">
        <v>1.1702657394144896E-2</v>
      </c>
      <c r="U26" s="431"/>
      <c r="V26" s="428">
        <v>2.9740578680016609E-2</v>
      </c>
      <c r="W26" s="431"/>
      <c r="X26" s="426">
        <v>4.5513124825274566E-2</v>
      </c>
      <c r="Y26" s="423"/>
      <c r="Z26" s="429">
        <v>3.9536870877069114E-2</v>
      </c>
      <c r="AA26" s="430">
        <f t="shared" si="0"/>
        <v>152886000</v>
      </c>
      <c r="AC26" s="397"/>
      <c r="AE26" s="430">
        <v>152886</v>
      </c>
    </row>
    <row r="27" spans="1:31" s="384" customFormat="1" ht="11.25" x14ac:dyDescent="0.25">
      <c r="A27" s="418">
        <v>28000</v>
      </c>
      <c r="B27" s="419" t="s">
        <v>137</v>
      </c>
      <c r="C27" s="420"/>
      <c r="D27" s="421">
        <v>1.8946581074308463E-2</v>
      </c>
      <c r="E27" s="422"/>
      <c r="F27" s="421">
        <v>4.0415142393023656E-2</v>
      </c>
      <c r="G27" s="422"/>
      <c r="H27" s="421">
        <v>1.0473408312186572E-2</v>
      </c>
      <c r="I27" s="423"/>
      <c r="J27" s="424">
        <v>1.3740173109242059E-2</v>
      </c>
      <c r="K27" s="408"/>
      <c r="L27" s="420"/>
      <c r="M27" s="421">
        <v>2.192772735545177E-2</v>
      </c>
      <c r="N27" s="431"/>
      <c r="O27" s="426">
        <v>4.0376526095745699E-2</v>
      </c>
      <c r="P27" s="423"/>
      <c r="Q27" s="432"/>
      <c r="R27" s="394">
        <v>2.4470144518192544E-2</v>
      </c>
      <c r="S27" s="431"/>
      <c r="T27" s="428">
        <v>1.0327006433592748E-2</v>
      </c>
      <c r="U27" s="431"/>
      <c r="V27" s="428">
        <v>2.2980493000896673E-2</v>
      </c>
      <c r="W27" s="431"/>
      <c r="X27" s="426">
        <v>1.1789587176957569E-2</v>
      </c>
      <c r="Y27" s="423"/>
      <c r="Z27" s="429">
        <v>2.2003081276267412E-2</v>
      </c>
      <c r="AA27" s="430">
        <f t="shared" si="0"/>
        <v>85084000</v>
      </c>
      <c r="AC27" s="397"/>
      <c r="AE27" s="430">
        <v>85084</v>
      </c>
    </row>
    <row r="28" spans="1:31" s="384" customFormat="1" ht="11.25" x14ac:dyDescent="0.25">
      <c r="A28" s="418">
        <v>31000</v>
      </c>
      <c r="B28" s="419" t="s">
        <v>138</v>
      </c>
      <c r="C28" s="420"/>
      <c r="D28" s="421">
        <v>1.2579296366840874E-2</v>
      </c>
      <c r="E28" s="422"/>
      <c r="F28" s="421">
        <v>8.5003938048007271E-5</v>
      </c>
      <c r="G28" s="422"/>
      <c r="H28" s="421">
        <v>1.4549646239890293E-2</v>
      </c>
      <c r="I28" s="423"/>
      <c r="J28" s="424">
        <v>4.3605188396532615E-2</v>
      </c>
      <c r="K28" s="408"/>
      <c r="L28" s="420"/>
      <c r="M28" s="421">
        <v>3.3128971533378307E-2</v>
      </c>
      <c r="N28" s="431"/>
      <c r="O28" s="426">
        <v>3.4621130694107223E-2</v>
      </c>
      <c r="P28" s="423"/>
      <c r="Q28" s="432"/>
      <c r="R28" s="394">
        <v>9.7837361650889548E-2</v>
      </c>
      <c r="S28" s="431"/>
      <c r="T28" s="428">
        <v>5.9331979953689773E-2</v>
      </c>
      <c r="U28" s="431"/>
      <c r="V28" s="428">
        <v>6.7874143189810623E-2</v>
      </c>
      <c r="W28" s="431"/>
      <c r="X28" s="426">
        <v>5.7888834449381379E-2</v>
      </c>
      <c r="Y28" s="423"/>
      <c r="Z28" s="429">
        <v>3.6197283706793572E-2</v>
      </c>
      <c r="AA28" s="430">
        <f t="shared" si="0"/>
        <v>139972000</v>
      </c>
      <c r="AC28" s="397"/>
      <c r="AE28" s="430">
        <v>139972</v>
      </c>
    </row>
    <row r="29" spans="1:31" s="384" customFormat="1" ht="11.25" x14ac:dyDescent="0.25">
      <c r="A29" s="418">
        <v>41000</v>
      </c>
      <c r="B29" s="419" t="s">
        <v>139</v>
      </c>
      <c r="C29" s="420"/>
      <c r="D29" s="421">
        <v>2.8768068489937862E-2</v>
      </c>
      <c r="E29" s="422"/>
      <c r="F29" s="421">
        <v>0</v>
      </c>
      <c r="G29" s="422"/>
      <c r="H29" s="421">
        <v>2.8325567765074555E-2</v>
      </c>
      <c r="I29" s="423"/>
      <c r="J29" s="424">
        <v>2.3394077023585501E-2</v>
      </c>
      <c r="K29" s="408"/>
      <c r="L29" s="420"/>
      <c r="M29" s="421">
        <v>3.3670360170213569E-2</v>
      </c>
      <c r="N29" s="431"/>
      <c r="O29" s="426">
        <v>6.4947651009284915E-2</v>
      </c>
      <c r="P29" s="423"/>
      <c r="Q29" s="432"/>
      <c r="R29" s="394">
        <v>5.3184177853477468E-2</v>
      </c>
      <c r="S29" s="431"/>
      <c r="T29" s="428">
        <v>8.6549559929123363E-3</v>
      </c>
      <c r="U29" s="431"/>
      <c r="V29" s="428">
        <v>5.891775462993272E-2</v>
      </c>
      <c r="W29" s="431"/>
      <c r="X29" s="426">
        <v>6.0420455596160272E-2</v>
      </c>
      <c r="Y29" s="423"/>
      <c r="Z29" s="429">
        <v>4.2236314156196622E-2</v>
      </c>
      <c r="AA29" s="430">
        <f t="shared" si="0"/>
        <v>163324000</v>
      </c>
      <c r="AC29" s="397"/>
      <c r="AE29" s="430">
        <v>163324</v>
      </c>
    </row>
    <row r="30" spans="1:31" s="384" customFormat="1" ht="11.25" x14ac:dyDescent="0.25">
      <c r="A30" s="418">
        <v>43000</v>
      </c>
      <c r="B30" s="419" t="s">
        <v>140</v>
      </c>
      <c r="C30" s="420"/>
      <c r="D30" s="421">
        <v>2.4687366638472288E-2</v>
      </c>
      <c r="E30" s="422"/>
      <c r="F30" s="421">
        <v>1.2900149522728952E-3</v>
      </c>
      <c r="G30" s="422"/>
      <c r="H30" s="421">
        <v>2.0162087234040126E-2</v>
      </c>
      <c r="I30" s="423"/>
      <c r="J30" s="424">
        <v>2.9795195233361143E-2</v>
      </c>
      <c r="K30" s="408"/>
      <c r="L30" s="420"/>
      <c r="M30" s="421">
        <v>2.8921059753000532E-2</v>
      </c>
      <c r="N30" s="431"/>
      <c r="O30" s="426">
        <v>3.5446606150089544E-2</v>
      </c>
      <c r="P30" s="423"/>
      <c r="Q30" s="432"/>
      <c r="R30" s="394">
        <v>3.6283945745488086E-2</v>
      </c>
      <c r="S30" s="431"/>
      <c r="T30" s="428">
        <v>1.261384647119133E-2</v>
      </c>
      <c r="U30" s="431"/>
      <c r="V30" s="428">
        <v>2.9751845078107287E-2</v>
      </c>
      <c r="W30" s="431"/>
      <c r="X30" s="426">
        <v>3.0807626222556193E-2</v>
      </c>
      <c r="Y30" s="423"/>
      <c r="Z30" s="429">
        <v>2.7163672903440489E-2</v>
      </c>
      <c r="AA30" s="430">
        <f t="shared" si="0"/>
        <v>105040000</v>
      </c>
      <c r="AC30" s="397"/>
      <c r="AE30" s="430">
        <v>105040</v>
      </c>
    </row>
    <row r="31" spans="1:31" s="384" customFormat="1" ht="11.25" x14ac:dyDescent="0.25">
      <c r="A31" s="418">
        <v>51000</v>
      </c>
      <c r="B31" s="419" t="s">
        <v>141</v>
      </c>
      <c r="C31" s="420"/>
      <c r="D31" s="421">
        <v>2.6965048449752427E-3</v>
      </c>
      <c r="E31" s="422"/>
      <c r="F31" s="421">
        <v>0.18553374513999008</v>
      </c>
      <c r="G31" s="422"/>
      <c r="H31" s="421">
        <v>3.5977035960085635E-3</v>
      </c>
      <c r="I31" s="423"/>
      <c r="J31" s="424">
        <v>2.5624976848047563E-3</v>
      </c>
      <c r="K31" s="408"/>
      <c r="L31" s="420"/>
      <c r="M31" s="421">
        <v>1.8796608786002922E-2</v>
      </c>
      <c r="N31" s="431"/>
      <c r="O31" s="426">
        <v>1.5316395683339538E-2</v>
      </c>
      <c r="P31" s="423"/>
      <c r="Q31" s="432"/>
      <c r="R31" s="394">
        <v>6.1302500282738029E-3</v>
      </c>
      <c r="S31" s="431"/>
      <c r="T31" s="428">
        <v>1.1786241614902458E-2</v>
      </c>
      <c r="U31" s="431"/>
      <c r="V31" s="428">
        <v>9.8904454799204795E-3</v>
      </c>
      <c r="W31" s="431"/>
      <c r="X31" s="426">
        <v>1.6198629384538622E-2</v>
      </c>
      <c r="Y31" s="423"/>
      <c r="Z31" s="429">
        <v>1.5018077451406884E-2</v>
      </c>
      <c r="AA31" s="430">
        <f t="shared" si="0"/>
        <v>58074000</v>
      </c>
      <c r="AC31" s="397"/>
      <c r="AE31" s="430">
        <v>58074</v>
      </c>
    </row>
    <row r="32" spans="1:31" s="384" customFormat="1" ht="11.25" x14ac:dyDescent="0.25">
      <c r="A32" s="418">
        <v>52000</v>
      </c>
      <c r="B32" s="419" t="s">
        <v>142</v>
      </c>
      <c r="C32" s="420"/>
      <c r="D32" s="421">
        <v>4.5247218914037192E-4</v>
      </c>
      <c r="E32" s="422"/>
      <c r="F32" s="421">
        <v>7.8432371809149651E-2</v>
      </c>
      <c r="G32" s="422"/>
      <c r="H32" s="421">
        <v>8.5190484238286508E-4</v>
      </c>
      <c r="I32" s="423"/>
      <c r="J32" s="424">
        <v>5.3994534920251088E-4</v>
      </c>
      <c r="K32" s="408"/>
      <c r="L32" s="420"/>
      <c r="M32" s="421">
        <v>3.423762903320182E-3</v>
      </c>
      <c r="N32" s="431"/>
      <c r="O32" s="426">
        <v>3.6633142689846345E-3</v>
      </c>
      <c r="P32" s="423"/>
      <c r="Q32" s="432"/>
      <c r="R32" s="394">
        <v>8.028153588391535E-4</v>
      </c>
      <c r="S32" s="431"/>
      <c r="T32" s="428">
        <v>0</v>
      </c>
      <c r="U32" s="431"/>
      <c r="V32" s="428">
        <v>1.4179187818920025E-3</v>
      </c>
      <c r="W32" s="431"/>
      <c r="X32" s="426">
        <v>2.3120430163268884E-3</v>
      </c>
      <c r="Y32" s="423"/>
      <c r="Z32" s="429">
        <v>4.1928707604542243E-3</v>
      </c>
      <c r="AA32" s="430">
        <f t="shared" si="0"/>
        <v>16214000</v>
      </c>
      <c r="AC32" s="397"/>
      <c r="AE32" s="430">
        <f>16213+1</f>
        <v>16214</v>
      </c>
    </row>
    <row r="33" spans="1:31" s="384" customFormat="1" ht="11.25" x14ac:dyDescent="0.25">
      <c r="A33" s="418">
        <v>53000</v>
      </c>
      <c r="B33" s="419" t="s">
        <v>143</v>
      </c>
      <c r="C33" s="420"/>
      <c r="D33" s="421">
        <v>6.6737586800136393E-4</v>
      </c>
      <c r="E33" s="422"/>
      <c r="F33" s="421">
        <v>0.12657196639890561</v>
      </c>
      <c r="G33" s="422"/>
      <c r="H33" s="421">
        <v>9.9232597652577741E-4</v>
      </c>
      <c r="I33" s="423"/>
      <c r="J33" s="424">
        <v>2.1340702118029333E-3</v>
      </c>
      <c r="K33" s="408"/>
      <c r="L33" s="420"/>
      <c r="M33" s="421">
        <v>3.1397734850532695E-3</v>
      </c>
      <c r="N33" s="431"/>
      <c r="O33" s="426">
        <v>7.1669666232977453E-3</v>
      </c>
      <c r="P33" s="423"/>
      <c r="Q33" s="432"/>
      <c r="R33" s="394">
        <v>1.6800672424720109E-3</v>
      </c>
      <c r="S33" s="431"/>
      <c r="T33" s="428">
        <v>3.6568456751740592E-3</v>
      </c>
      <c r="U33" s="431"/>
      <c r="V33" s="428">
        <v>5.2080680465819307E-3</v>
      </c>
      <c r="W33" s="431"/>
      <c r="X33" s="426">
        <v>4.8472683266394144E-3</v>
      </c>
      <c r="Y33" s="423"/>
      <c r="Z33" s="429">
        <v>7.6603127139866682E-3</v>
      </c>
      <c r="AA33" s="430">
        <f t="shared" si="0"/>
        <v>29622000</v>
      </c>
      <c r="AC33" s="397"/>
      <c r="AE33" s="430">
        <v>29622</v>
      </c>
    </row>
    <row r="34" spans="1:31" s="384" customFormat="1" ht="11.25" x14ac:dyDescent="0.25">
      <c r="A34" s="418">
        <v>54000</v>
      </c>
      <c r="B34" s="419" t="s">
        <v>144</v>
      </c>
      <c r="C34" s="420"/>
      <c r="D34" s="421">
        <v>1.0400180064554978E-3</v>
      </c>
      <c r="E34" s="422"/>
      <c r="F34" s="421">
        <v>0.17683898501929893</v>
      </c>
      <c r="G34" s="422"/>
      <c r="H34" s="421">
        <v>6.2003237883216428E-4</v>
      </c>
      <c r="I34" s="423"/>
      <c r="J34" s="424">
        <v>1.6687592881977895E-3</v>
      </c>
      <c r="K34" s="408"/>
      <c r="L34" s="420"/>
      <c r="M34" s="421">
        <v>8.7868354507625226E-3</v>
      </c>
      <c r="N34" s="431"/>
      <c r="O34" s="426">
        <v>1.0412839739445614E-2</v>
      </c>
      <c r="P34" s="423"/>
      <c r="Q34" s="432"/>
      <c r="R34" s="394">
        <v>3.8982688840042308E-3</v>
      </c>
      <c r="S34" s="431"/>
      <c r="T34" s="428">
        <v>3.2165567288199384E-4</v>
      </c>
      <c r="U34" s="431"/>
      <c r="V34" s="428">
        <v>5.3683846811368816E-3</v>
      </c>
      <c r="W34" s="431"/>
      <c r="X34" s="426">
        <v>3.1365075386296628E-3</v>
      </c>
      <c r="Y34" s="423"/>
      <c r="Z34" s="429">
        <v>9.87958498836756E-3</v>
      </c>
      <c r="AA34" s="430">
        <f t="shared" si="0"/>
        <v>38204000</v>
      </c>
      <c r="AC34" s="397"/>
      <c r="AE34" s="430">
        <v>38204</v>
      </c>
    </row>
    <row r="35" spans="1:31" s="384" customFormat="1" ht="11.25" x14ac:dyDescent="0.25">
      <c r="A35" s="418">
        <v>55000</v>
      </c>
      <c r="B35" s="419" t="s">
        <v>145</v>
      </c>
      <c r="C35" s="433"/>
      <c r="D35" s="421">
        <v>1.1334480101505447E-4</v>
      </c>
      <c r="E35" s="422"/>
      <c r="F35" s="421">
        <v>0</v>
      </c>
      <c r="G35" s="422"/>
      <c r="H35" s="421">
        <v>1.4563294408769756E-5</v>
      </c>
      <c r="I35" s="423"/>
      <c r="J35" s="424">
        <v>2.9921640883086237E-3</v>
      </c>
      <c r="K35" s="408"/>
      <c r="L35" s="433"/>
      <c r="M35" s="421">
        <v>2.4683920728326377E-3</v>
      </c>
      <c r="N35" s="431"/>
      <c r="O35" s="426">
        <v>7.1653974508821029E-3</v>
      </c>
      <c r="P35" s="423"/>
      <c r="Q35" s="432"/>
      <c r="R35" s="394">
        <v>1.4585158574784009E-3</v>
      </c>
      <c r="S35" s="431"/>
      <c r="T35" s="428">
        <v>0</v>
      </c>
      <c r="U35" s="431"/>
      <c r="V35" s="428">
        <v>4.4860764738582307E-3</v>
      </c>
      <c r="W35" s="431"/>
      <c r="X35" s="426">
        <v>1.3030246187512825E-3</v>
      </c>
      <c r="Y35" s="423"/>
      <c r="Z35" s="429">
        <v>2.2471292188144627E-3</v>
      </c>
      <c r="AA35" s="430">
        <f t="shared" si="0"/>
        <v>8689000</v>
      </c>
      <c r="AC35" s="397"/>
      <c r="AE35" s="430">
        <v>8689</v>
      </c>
    </row>
    <row r="36" spans="1:31" s="384" customFormat="1" ht="11.25" customHeight="1" thickBot="1" x14ac:dyDescent="0.3">
      <c r="A36" s="434">
        <v>56000</v>
      </c>
      <c r="B36" s="435" t="s">
        <v>146</v>
      </c>
      <c r="C36" s="436"/>
      <c r="D36" s="437">
        <v>5.5337090067903176E-4</v>
      </c>
      <c r="E36" s="438"/>
      <c r="F36" s="437">
        <v>0</v>
      </c>
      <c r="G36" s="438"/>
      <c r="H36" s="437">
        <v>0</v>
      </c>
      <c r="I36" s="439"/>
      <c r="J36" s="440">
        <v>2.2100602160620335E-3</v>
      </c>
      <c r="K36" s="408"/>
      <c r="L36" s="436"/>
      <c r="M36" s="437">
        <v>3.5810727560815965E-3</v>
      </c>
      <c r="N36" s="441"/>
      <c r="O36" s="442">
        <v>5.7222296740603792E-3</v>
      </c>
      <c r="P36" s="423"/>
      <c r="Q36" s="443"/>
      <c r="R36" s="444">
        <v>1.8411612496837229E-3</v>
      </c>
      <c r="S36" s="441"/>
      <c r="T36" s="445">
        <v>0</v>
      </c>
      <c r="U36" s="441"/>
      <c r="V36" s="445">
        <v>4.3800894987609511E-3</v>
      </c>
      <c r="W36" s="441"/>
      <c r="X36" s="442">
        <v>4.8908335463710853E-3</v>
      </c>
      <c r="Y36" s="423"/>
      <c r="Z36" s="446">
        <v>2.6790273011190937E-3</v>
      </c>
      <c r="AA36" s="447">
        <f t="shared" si="0"/>
        <v>10360000</v>
      </c>
      <c r="AC36" s="397"/>
      <c r="AE36" s="447">
        <v>10360</v>
      </c>
    </row>
    <row r="37" spans="1:31" ht="15" x14ac:dyDescent="0.25">
      <c r="E37" s="448"/>
      <c r="I37" s="448"/>
      <c r="J37" s="382"/>
      <c r="K37" s="382"/>
      <c r="L37" s="382"/>
      <c r="M37" s="382"/>
      <c r="Q37" s="448"/>
      <c r="R37" s="448"/>
      <c r="S37" s="448"/>
      <c r="T37" s="448"/>
      <c r="U37" s="448"/>
      <c r="V37" s="448"/>
      <c r="W37" s="448"/>
      <c r="Z37" s="449"/>
    </row>
  </sheetData>
  <mergeCells count="16">
    <mergeCell ref="Z6:Z8"/>
    <mergeCell ref="AA6:AA8"/>
    <mergeCell ref="C7:D8"/>
    <mergeCell ref="E7:F8"/>
    <mergeCell ref="G7:H8"/>
    <mergeCell ref="I7:J8"/>
    <mergeCell ref="W7:X8"/>
    <mergeCell ref="A6:B8"/>
    <mergeCell ref="C6:J6"/>
    <mergeCell ref="L6:O6"/>
    <mergeCell ref="Q6:X6"/>
    <mergeCell ref="L7:M8"/>
    <mergeCell ref="N7:O8"/>
    <mergeCell ref="Q7:R8"/>
    <mergeCell ref="S7:T8"/>
    <mergeCell ref="U7:V8"/>
  </mergeCells>
  <printOptions horizontalCentered="1"/>
  <pageMargins left="0.59055118110236227" right="0.59055118110236227" top="0.98425196850393704" bottom="0.55118110236220474" header="0.6692913385826772" footer="0.19685039370078741"/>
  <pageSetup paperSize="9" scale="68" fitToHeight="14" orientation="landscape" r:id="rId1"/>
  <headerFooter alignWithMargins="0">
    <oddHeader>&amp;RKapitola C.I.1
&amp;"-,Tučné"Tabulka č. 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zoomScaleNormal="100" workbookViewId="0">
      <selection activeCell="J32" sqref="J32"/>
    </sheetView>
  </sheetViews>
  <sheetFormatPr defaultRowHeight="12.75" x14ac:dyDescent="0.2"/>
  <cols>
    <col min="1" max="3" width="9.140625" style="15"/>
    <col min="4" max="4" width="37.7109375" style="15" customWidth="1"/>
    <col min="5" max="16384" width="9.140625" style="15"/>
  </cols>
  <sheetData>
    <row r="1" spans="1:22" ht="18" x14ac:dyDescent="0.25">
      <c r="T1" s="535"/>
      <c r="U1" s="531"/>
      <c r="V1" s="511"/>
    </row>
    <row r="2" spans="1:22" ht="15" x14ac:dyDescent="0.25">
      <c r="T2" s="536"/>
      <c r="U2" s="532"/>
      <c r="V2" s="511"/>
    </row>
    <row r="3" spans="1:22" ht="41.25" customHeight="1" x14ac:dyDescent="0.2">
      <c r="A3" s="932" t="s">
        <v>344</v>
      </c>
      <c r="B3" s="932"/>
      <c r="C3" s="932"/>
      <c r="D3" s="932"/>
      <c r="E3" s="932"/>
      <c r="F3" s="932"/>
      <c r="G3" s="932"/>
      <c r="H3" s="932"/>
      <c r="I3" s="932"/>
      <c r="J3" s="932"/>
      <c r="K3" s="932"/>
      <c r="L3" s="932"/>
      <c r="M3" s="932"/>
      <c r="N3" s="932"/>
      <c r="O3" s="756"/>
      <c r="P3" s="756"/>
      <c r="Q3" s="458"/>
      <c r="R3" s="458"/>
      <c r="S3" s="458"/>
      <c r="T3" s="458"/>
      <c r="U3" s="458"/>
      <c r="V3" s="458"/>
    </row>
    <row r="4" spans="1:22" x14ac:dyDescent="0.2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</row>
    <row r="5" spans="1:22" ht="13.5" thickBot="1" x14ac:dyDescent="0.25">
      <c r="A5" s="757"/>
      <c r="B5" s="757"/>
      <c r="C5" s="757"/>
      <c r="D5" s="757"/>
      <c r="E5" s="757"/>
      <c r="F5" s="757"/>
      <c r="G5" s="757"/>
      <c r="H5" s="757"/>
      <c r="I5" s="757"/>
      <c r="J5" s="757"/>
      <c r="K5" s="757"/>
      <c r="L5" s="757"/>
      <c r="M5" s="757"/>
      <c r="N5" s="757"/>
      <c r="O5" s="757"/>
      <c r="P5" s="757"/>
      <c r="Q5" s="458"/>
      <c r="R5" s="458"/>
      <c r="S5" s="458"/>
      <c r="T5" s="458"/>
      <c r="U5" s="458"/>
      <c r="V5" s="458"/>
    </row>
    <row r="6" spans="1:22" s="458" customFormat="1" ht="39" thickBot="1" x14ac:dyDescent="0.25">
      <c r="A6" s="933" t="s">
        <v>306</v>
      </c>
      <c r="B6" s="934"/>
      <c r="C6" s="934"/>
      <c r="D6" s="935"/>
      <c r="E6" s="450">
        <v>2000</v>
      </c>
      <c r="F6" s="451">
        <v>2001</v>
      </c>
      <c r="G6" s="451">
        <v>2002</v>
      </c>
      <c r="H6" s="451">
        <v>2003</v>
      </c>
      <c r="I6" s="452">
        <v>2004</v>
      </c>
      <c r="J6" s="453" t="s">
        <v>307</v>
      </c>
      <c r="K6" s="454">
        <v>2005</v>
      </c>
      <c r="L6" s="454">
        <v>2006</v>
      </c>
      <c r="M6" s="454">
        <v>2007</v>
      </c>
      <c r="N6" s="454">
        <v>2008</v>
      </c>
      <c r="O6" s="455" t="s">
        <v>308</v>
      </c>
      <c r="P6" s="455" t="s">
        <v>309</v>
      </c>
      <c r="Q6" s="456">
        <v>2011</v>
      </c>
      <c r="R6" s="456">
        <v>2012</v>
      </c>
      <c r="S6" s="456">
        <v>2013</v>
      </c>
      <c r="T6" s="456">
        <v>2014</v>
      </c>
      <c r="U6" s="457">
        <v>2015</v>
      </c>
    </row>
    <row r="7" spans="1:22" s="458" customFormat="1" x14ac:dyDescent="0.2">
      <c r="A7" s="936" t="s">
        <v>310</v>
      </c>
      <c r="B7" s="937"/>
      <c r="C7" s="937"/>
      <c r="D7" s="938"/>
      <c r="E7" s="459">
        <v>187106</v>
      </c>
      <c r="F7" s="460">
        <v>192008</v>
      </c>
      <c r="G7" s="460">
        <v>204822</v>
      </c>
      <c r="H7" s="460">
        <v>224577</v>
      </c>
      <c r="I7" s="461">
        <v>248498</v>
      </c>
      <c r="J7" s="462">
        <v>248498</v>
      </c>
      <c r="K7" s="460">
        <v>271235</v>
      </c>
      <c r="L7" s="460">
        <v>296377</v>
      </c>
      <c r="M7" s="460">
        <v>325541</v>
      </c>
      <c r="N7" s="460">
        <v>352950</v>
      </c>
      <c r="O7" s="460">
        <v>378892</v>
      </c>
      <c r="P7" s="463">
        <v>398119</v>
      </c>
      <c r="Q7" s="463">
        <v>408231</v>
      </c>
      <c r="R7" s="463">
        <v>404691</v>
      </c>
      <c r="S7" s="463">
        <v>392854</v>
      </c>
      <c r="T7" s="463">
        <v>379436</v>
      </c>
      <c r="U7" s="464">
        <v>358584</v>
      </c>
    </row>
    <row r="8" spans="1:22" s="458" customFormat="1" ht="13.5" thickBot="1" x14ac:dyDescent="0.25">
      <c r="A8" s="939" t="s">
        <v>311</v>
      </c>
      <c r="B8" s="940"/>
      <c r="C8" s="940"/>
      <c r="D8" s="941"/>
      <c r="E8" s="465"/>
      <c r="F8" s="466">
        <f>F7/E7*100-100</f>
        <v>2.619905294325136</v>
      </c>
      <c r="G8" s="466">
        <f>G7/F7*100-100</f>
        <v>6.6736802633223533</v>
      </c>
      <c r="H8" s="466">
        <f>H7/G7*100-100</f>
        <v>9.6449600140609846</v>
      </c>
      <c r="I8" s="467">
        <f>I7/H7*100-100</f>
        <v>10.651580526946219</v>
      </c>
      <c r="J8" s="468">
        <f>J7/H7*100-100</f>
        <v>10.651580526946219</v>
      </c>
      <c r="K8" s="466">
        <f t="shared" ref="K8:U8" si="0">K7/J7*100-100</f>
        <v>9.1497718291495289</v>
      </c>
      <c r="L8" s="466">
        <f t="shared" si="0"/>
        <v>9.2694526886279363</v>
      </c>
      <c r="M8" s="466">
        <f t="shared" si="0"/>
        <v>9.8401697837551438</v>
      </c>
      <c r="N8" s="466">
        <f t="shared" si="0"/>
        <v>8.4195231936990922</v>
      </c>
      <c r="O8" s="466">
        <f t="shared" si="0"/>
        <v>7.3500495820937743</v>
      </c>
      <c r="P8" s="466">
        <f t="shared" si="0"/>
        <v>5.0745331123380737</v>
      </c>
      <c r="Q8" s="466">
        <f t="shared" si="0"/>
        <v>2.5399440870694292</v>
      </c>
      <c r="R8" s="466">
        <f t="shared" si="0"/>
        <v>-0.86715609544596362</v>
      </c>
      <c r="S8" s="466">
        <f t="shared" si="0"/>
        <v>-2.9249476761282125</v>
      </c>
      <c r="T8" s="466">
        <f t="shared" si="0"/>
        <v>-3.4155182332367673</v>
      </c>
      <c r="U8" s="469">
        <f t="shared" si="0"/>
        <v>-5.4955249370117798</v>
      </c>
    </row>
    <row r="9" spans="1:22" s="458" customFormat="1" x14ac:dyDescent="0.2">
      <c r="A9" s="942" t="s">
        <v>312</v>
      </c>
      <c r="B9" s="943"/>
      <c r="C9" s="943"/>
      <c r="D9" s="944"/>
      <c r="E9" s="470">
        <v>178182.34</v>
      </c>
      <c r="F9" s="471">
        <v>191721.37</v>
      </c>
      <c r="G9" s="471">
        <v>199323.60499999984</v>
      </c>
      <c r="H9" s="471">
        <v>209586.01</v>
      </c>
      <c r="I9" s="472">
        <v>225673.92</v>
      </c>
      <c r="J9" s="462">
        <v>230458</v>
      </c>
      <c r="K9" s="471">
        <v>245292</v>
      </c>
      <c r="L9" s="471">
        <v>261365</v>
      </c>
      <c r="M9" s="471">
        <v>280755</v>
      </c>
      <c r="N9" s="471">
        <v>297928.5</v>
      </c>
      <c r="O9" s="471">
        <v>305619</v>
      </c>
      <c r="P9" s="471">
        <v>315673.5</v>
      </c>
      <c r="Q9" s="471">
        <v>317175.75604907185</v>
      </c>
      <c r="R9" s="471">
        <v>319191</v>
      </c>
      <c r="S9" s="471">
        <v>303323.40000000008</v>
      </c>
      <c r="T9" s="471">
        <v>288847</v>
      </c>
      <c r="U9" s="473">
        <v>272751</v>
      </c>
    </row>
    <row r="10" spans="1:22" s="458" customFormat="1" ht="13.5" thickBot="1" x14ac:dyDescent="0.25">
      <c r="A10" s="929" t="s">
        <v>313</v>
      </c>
      <c r="B10" s="930"/>
      <c r="C10" s="930"/>
      <c r="D10" s="931"/>
      <c r="E10" s="474"/>
      <c r="F10" s="475">
        <f>F9/E9*100-100</f>
        <v>7.5984129515865675</v>
      </c>
      <c r="G10" s="475">
        <f>G9/F9*100-100</f>
        <v>3.9652517609277709</v>
      </c>
      <c r="H10" s="475">
        <f>H9/G9*100-100</f>
        <v>5.1486149871713422</v>
      </c>
      <c r="I10" s="476">
        <f>I9/H9*100-100</f>
        <v>7.6760419266534115</v>
      </c>
      <c r="J10" s="477">
        <f>J9/H9*100-100</f>
        <v>9.9586751997425864</v>
      </c>
      <c r="K10" s="475">
        <f t="shared" ref="K10:U10" si="1">K9/J9*100-100</f>
        <v>6.4367476937229355</v>
      </c>
      <c r="L10" s="475">
        <f t="shared" si="1"/>
        <v>6.5525985356228489</v>
      </c>
      <c r="M10" s="475">
        <f t="shared" si="1"/>
        <v>7.4187439022057333</v>
      </c>
      <c r="N10" s="475">
        <f t="shared" si="1"/>
        <v>6.1168990757065842</v>
      </c>
      <c r="O10" s="475">
        <f t="shared" si="1"/>
        <v>2.5813240425135717</v>
      </c>
      <c r="P10" s="475">
        <f t="shared" si="1"/>
        <v>3.2898805375320279</v>
      </c>
      <c r="Q10" s="475">
        <f t="shared" si="1"/>
        <v>0.47588918584291662</v>
      </c>
      <c r="R10" s="475">
        <f t="shared" si="1"/>
        <v>0.63537137139080357</v>
      </c>
      <c r="S10" s="475">
        <f t="shared" si="1"/>
        <v>-4.971192796789353</v>
      </c>
      <c r="T10" s="475">
        <f t="shared" si="1"/>
        <v>-4.7725958498421477</v>
      </c>
      <c r="U10" s="478">
        <f t="shared" si="1"/>
        <v>-5.5725003202387313</v>
      </c>
    </row>
    <row r="11" spans="1:22" x14ac:dyDescent="0.2">
      <c r="A11" s="757"/>
      <c r="B11" s="757"/>
      <c r="C11" s="757"/>
      <c r="D11" s="757"/>
      <c r="E11" s="757"/>
      <c r="F11" s="757"/>
      <c r="G11" s="757"/>
      <c r="H11" s="757"/>
      <c r="I11" s="757"/>
      <c r="J11" s="757"/>
      <c r="K11" s="757"/>
      <c r="L11" s="757"/>
      <c r="M11" s="757"/>
      <c r="N11" s="757"/>
      <c r="O11" s="757"/>
      <c r="P11" s="757"/>
      <c r="Q11" s="458"/>
      <c r="R11" s="458"/>
      <c r="S11" s="458"/>
      <c r="T11" s="458"/>
      <c r="U11" s="458"/>
      <c r="V11" s="458"/>
    </row>
    <row r="12" spans="1:22" x14ac:dyDescent="0.2">
      <c r="A12" s="758" t="s">
        <v>314</v>
      </c>
      <c r="B12" s="757" t="s">
        <v>315</v>
      </c>
      <c r="C12" s="757"/>
      <c r="D12" s="757"/>
      <c r="E12" s="757"/>
      <c r="F12" s="757"/>
      <c r="G12" s="757"/>
      <c r="H12" s="757"/>
      <c r="I12" s="757"/>
      <c r="J12" s="757"/>
      <c r="K12" s="757"/>
      <c r="L12" s="757"/>
      <c r="M12" s="757"/>
      <c r="N12" s="757"/>
      <c r="O12" s="757"/>
      <c r="P12" s="757"/>
      <c r="Q12" s="458"/>
      <c r="R12" s="458"/>
      <c r="S12" s="458"/>
      <c r="T12" s="458"/>
      <c r="U12" s="458"/>
      <c r="V12" s="458"/>
    </row>
    <row r="13" spans="1:22" x14ac:dyDescent="0.2">
      <c r="A13" s="757"/>
      <c r="B13" s="757" t="s">
        <v>316</v>
      </c>
      <c r="C13" s="757"/>
      <c r="D13" s="757"/>
      <c r="E13" s="757"/>
      <c r="F13" s="757"/>
      <c r="G13" s="757"/>
      <c r="H13" s="757"/>
      <c r="I13" s="757"/>
      <c r="J13" s="757"/>
      <c r="K13" s="757"/>
      <c r="L13" s="757"/>
      <c r="M13" s="757"/>
      <c r="N13" s="757"/>
      <c r="O13" s="757"/>
      <c r="P13" s="757"/>
      <c r="Q13" s="458"/>
      <c r="R13" s="458"/>
      <c r="S13" s="458"/>
      <c r="T13" s="458"/>
      <c r="U13" s="458"/>
      <c r="V13" s="458"/>
    </row>
    <row r="14" spans="1:22" x14ac:dyDescent="0.2">
      <c r="A14" s="757"/>
      <c r="B14" s="757"/>
      <c r="C14" s="757"/>
      <c r="D14" s="757"/>
      <c r="E14" s="757"/>
      <c r="F14" s="757"/>
      <c r="G14" s="757"/>
      <c r="H14" s="757"/>
      <c r="I14" s="757"/>
      <c r="J14" s="757"/>
      <c r="K14" s="757"/>
      <c r="L14" s="757"/>
      <c r="M14" s="757"/>
      <c r="N14" s="757"/>
      <c r="O14" s="757"/>
      <c r="P14" s="757"/>
      <c r="Q14" s="458"/>
      <c r="R14" s="458"/>
      <c r="S14" s="458"/>
      <c r="T14" s="458"/>
      <c r="U14" s="458"/>
      <c r="V14" s="458"/>
    </row>
    <row r="15" spans="1:22" x14ac:dyDescent="0.2">
      <c r="A15" s="758" t="s">
        <v>317</v>
      </c>
      <c r="B15" s="757" t="s">
        <v>318</v>
      </c>
      <c r="C15" s="757"/>
      <c r="D15" s="757"/>
      <c r="E15" s="757"/>
      <c r="F15" s="757"/>
      <c r="G15" s="757"/>
      <c r="H15" s="757"/>
      <c r="I15" s="757"/>
      <c r="J15" s="757"/>
      <c r="K15" s="757"/>
      <c r="L15" s="757"/>
      <c r="M15" s="757"/>
      <c r="N15" s="757"/>
      <c r="O15" s="757"/>
      <c r="P15" s="757"/>
      <c r="Q15" s="458"/>
      <c r="R15" s="458"/>
      <c r="S15" s="458"/>
      <c r="T15" s="458"/>
      <c r="U15" s="458"/>
      <c r="V15" s="458"/>
    </row>
    <row r="16" spans="1:22" x14ac:dyDescent="0.2">
      <c r="A16" s="458"/>
      <c r="B16" s="757" t="s">
        <v>319</v>
      </c>
      <c r="C16" s="757"/>
      <c r="D16" s="757"/>
      <c r="E16" s="757"/>
      <c r="F16" s="757"/>
      <c r="G16" s="757"/>
      <c r="H16" s="757"/>
      <c r="I16" s="757"/>
      <c r="J16" s="757"/>
      <c r="K16" s="757"/>
      <c r="L16" s="757"/>
      <c r="M16" s="757"/>
      <c r="N16" s="757"/>
      <c r="O16" s="757"/>
      <c r="P16" s="757"/>
      <c r="Q16" s="458"/>
      <c r="R16" s="458"/>
      <c r="S16" s="458"/>
      <c r="T16" s="458"/>
      <c r="U16" s="458"/>
      <c r="V16" s="458"/>
    </row>
    <row r="17" spans="1:24" x14ac:dyDescent="0.2">
      <c r="A17" s="458"/>
      <c r="B17" s="757" t="s">
        <v>320</v>
      </c>
      <c r="C17" s="757"/>
      <c r="D17" s="757"/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7"/>
      <c r="Q17" s="458"/>
      <c r="R17" s="458"/>
      <c r="S17" s="458"/>
      <c r="T17" s="458"/>
      <c r="U17" s="458"/>
      <c r="V17" s="458"/>
    </row>
    <row r="18" spans="1:24" x14ac:dyDescent="0.2">
      <c r="A18" s="458"/>
      <c r="B18" s="757" t="s">
        <v>321</v>
      </c>
      <c r="C18" s="759"/>
      <c r="D18" s="759"/>
      <c r="E18" s="759"/>
      <c r="F18" s="759"/>
      <c r="G18" s="759"/>
      <c r="H18" s="759"/>
      <c r="I18" s="759"/>
      <c r="J18" s="759"/>
      <c r="K18" s="759"/>
      <c r="L18" s="759"/>
      <c r="M18" s="759"/>
      <c r="N18" s="759"/>
      <c r="O18" s="759"/>
      <c r="P18" s="757"/>
      <c r="Q18" s="458"/>
      <c r="R18" s="458"/>
      <c r="S18" s="458"/>
      <c r="T18" s="458"/>
      <c r="U18" s="458"/>
      <c r="V18" s="458"/>
    </row>
    <row r="19" spans="1:24" ht="12.75" customHeight="1" x14ac:dyDescent="0.2">
      <c r="A19" s="458"/>
      <c r="B19" s="757" t="s">
        <v>322</v>
      </c>
      <c r="C19" s="759"/>
      <c r="D19" s="759"/>
      <c r="E19" s="759"/>
      <c r="F19" s="759"/>
      <c r="G19" s="759"/>
      <c r="H19" s="759"/>
      <c r="I19" s="759"/>
      <c r="J19" s="759"/>
      <c r="K19" s="759"/>
      <c r="L19" s="759"/>
      <c r="M19" s="759"/>
      <c r="N19" s="759"/>
      <c r="O19" s="759"/>
      <c r="P19" s="757"/>
      <c r="Q19" s="458"/>
      <c r="R19" s="458"/>
      <c r="S19" s="458"/>
      <c r="T19" s="458"/>
      <c r="U19" s="458"/>
      <c r="V19" s="458"/>
    </row>
    <row r="20" spans="1:24" x14ac:dyDescent="0.2">
      <c r="A20" s="458"/>
      <c r="B20" s="760" t="s">
        <v>323</v>
      </c>
      <c r="C20" s="757"/>
      <c r="D20" s="757"/>
      <c r="E20" s="757"/>
      <c r="F20" s="757"/>
      <c r="G20" s="757"/>
      <c r="H20" s="757"/>
      <c r="I20" s="757"/>
      <c r="J20" s="757"/>
      <c r="K20" s="757"/>
      <c r="L20" s="757"/>
      <c r="M20" s="757"/>
      <c r="N20" s="757"/>
      <c r="O20" s="757"/>
      <c r="P20" s="757"/>
      <c r="Q20" s="458"/>
      <c r="R20" s="458"/>
      <c r="S20" s="458"/>
      <c r="T20" s="458"/>
      <c r="U20" s="458"/>
      <c r="V20" s="458"/>
    </row>
    <row r="21" spans="1:24" x14ac:dyDescent="0.2">
      <c r="A21" s="458"/>
      <c r="B21" s="760" t="s">
        <v>324</v>
      </c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</row>
    <row r="22" spans="1:24" x14ac:dyDescent="0.2">
      <c r="R22" s="479"/>
      <c r="T22" s="479"/>
      <c r="V22" s="479"/>
      <c r="X22" s="479"/>
    </row>
  </sheetData>
  <mergeCells count="6">
    <mergeCell ref="A10:D10"/>
    <mergeCell ref="A3:N3"/>
    <mergeCell ref="A6:D6"/>
    <mergeCell ref="A7:D7"/>
    <mergeCell ref="A8:D8"/>
    <mergeCell ref="A9:D9"/>
  </mergeCells>
  <printOptions horizontalCentered="1"/>
  <pageMargins left="0.59055118110236227" right="0.62992125984251968" top="0.70866141732283472" bottom="0.6692913385826772" header="0.47244094488188981" footer="0.15748031496062992"/>
  <pageSetup paperSize="9" scale="60" fitToHeight="28" orientation="landscape" r:id="rId1"/>
  <headerFooter alignWithMargins="0">
    <oddHeader>&amp;RKapitola C.I.1
&amp;"-,Tučné"Tabulka č. 6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Layout" topLeftCell="J1" zoomScaleNormal="100" workbookViewId="0">
      <selection activeCell="M35" sqref="M35"/>
    </sheetView>
  </sheetViews>
  <sheetFormatPr defaultRowHeight="12.75" x14ac:dyDescent="0.2"/>
  <cols>
    <col min="1" max="1" width="0" style="15" hidden="1" customWidth="1"/>
    <col min="2" max="2" width="16" style="15" hidden="1" customWidth="1"/>
    <col min="3" max="3" width="12" style="15" hidden="1" customWidth="1"/>
    <col min="4" max="4" width="10.7109375" style="15" hidden="1" customWidth="1"/>
    <col min="5" max="5" width="12.7109375" style="15" hidden="1" customWidth="1"/>
    <col min="6" max="6" width="12.28515625" style="15" hidden="1" customWidth="1"/>
    <col min="7" max="7" width="12.5703125" style="15" hidden="1" customWidth="1"/>
    <col min="8" max="8" width="0" style="15" hidden="1" customWidth="1"/>
    <col min="9" max="9" width="10.140625" style="15" hidden="1" customWidth="1"/>
    <col min="10" max="10" width="9.140625" style="15"/>
    <col min="11" max="16" width="19.28515625" style="15" customWidth="1"/>
    <col min="17" max="17" width="11.7109375" style="15" customWidth="1"/>
    <col min="18" max="256" width="9.140625" style="15"/>
    <col min="257" max="265" width="0" style="15" hidden="1" customWidth="1"/>
    <col min="266" max="266" width="9.140625" style="15"/>
    <col min="267" max="272" width="19.28515625" style="15" customWidth="1"/>
    <col min="273" max="273" width="7.85546875" style="15" customWidth="1"/>
    <col min="274" max="512" width="9.140625" style="15"/>
    <col min="513" max="521" width="0" style="15" hidden="1" customWidth="1"/>
    <col min="522" max="522" width="9.140625" style="15"/>
    <col min="523" max="528" width="19.28515625" style="15" customWidth="1"/>
    <col min="529" max="529" width="7.85546875" style="15" customWidth="1"/>
    <col min="530" max="768" width="9.140625" style="15"/>
    <col min="769" max="777" width="0" style="15" hidden="1" customWidth="1"/>
    <col min="778" max="778" width="9.140625" style="15"/>
    <col min="779" max="784" width="19.28515625" style="15" customWidth="1"/>
    <col min="785" max="785" width="7.85546875" style="15" customWidth="1"/>
    <col min="786" max="1024" width="9.140625" style="15"/>
    <col min="1025" max="1033" width="0" style="15" hidden="1" customWidth="1"/>
    <col min="1034" max="1034" width="9.140625" style="15"/>
    <col min="1035" max="1040" width="19.28515625" style="15" customWidth="1"/>
    <col min="1041" max="1041" width="7.85546875" style="15" customWidth="1"/>
    <col min="1042" max="1280" width="9.140625" style="15"/>
    <col min="1281" max="1289" width="0" style="15" hidden="1" customWidth="1"/>
    <col min="1290" max="1290" width="9.140625" style="15"/>
    <col min="1291" max="1296" width="19.28515625" style="15" customWidth="1"/>
    <col min="1297" max="1297" width="7.85546875" style="15" customWidth="1"/>
    <col min="1298" max="1536" width="9.140625" style="15"/>
    <col min="1537" max="1545" width="0" style="15" hidden="1" customWidth="1"/>
    <col min="1546" max="1546" width="9.140625" style="15"/>
    <col min="1547" max="1552" width="19.28515625" style="15" customWidth="1"/>
    <col min="1553" max="1553" width="7.85546875" style="15" customWidth="1"/>
    <col min="1554" max="1792" width="9.140625" style="15"/>
    <col min="1793" max="1801" width="0" style="15" hidden="1" customWidth="1"/>
    <col min="1802" max="1802" width="9.140625" style="15"/>
    <col min="1803" max="1808" width="19.28515625" style="15" customWidth="1"/>
    <col min="1809" max="1809" width="7.85546875" style="15" customWidth="1"/>
    <col min="1810" max="2048" width="9.140625" style="15"/>
    <col min="2049" max="2057" width="0" style="15" hidden="1" customWidth="1"/>
    <col min="2058" max="2058" width="9.140625" style="15"/>
    <col min="2059" max="2064" width="19.28515625" style="15" customWidth="1"/>
    <col min="2065" max="2065" width="7.85546875" style="15" customWidth="1"/>
    <col min="2066" max="2304" width="9.140625" style="15"/>
    <col min="2305" max="2313" width="0" style="15" hidden="1" customWidth="1"/>
    <col min="2314" max="2314" width="9.140625" style="15"/>
    <col min="2315" max="2320" width="19.28515625" style="15" customWidth="1"/>
    <col min="2321" max="2321" width="7.85546875" style="15" customWidth="1"/>
    <col min="2322" max="2560" width="9.140625" style="15"/>
    <col min="2561" max="2569" width="0" style="15" hidden="1" customWidth="1"/>
    <col min="2570" max="2570" width="9.140625" style="15"/>
    <col min="2571" max="2576" width="19.28515625" style="15" customWidth="1"/>
    <col min="2577" max="2577" width="7.85546875" style="15" customWidth="1"/>
    <col min="2578" max="2816" width="9.140625" style="15"/>
    <col min="2817" max="2825" width="0" style="15" hidden="1" customWidth="1"/>
    <col min="2826" max="2826" width="9.140625" style="15"/>
    <col min="2827" max="2832" width="19.28515625" style="15" customWidth="1"/>
    <col min="2833" max="2833" width="7.85546875" style="15" customWidth="1"/>
    <col min="2834" max="3072" width="9.140625" style="15"/>
    <col min="3073" max="3081" width="0" style="15" hidden="1" customWidth="1"/>
    <col min="3082" max="3082" width="9.140625" style="15"/>
    <col min="3083" max="3088" width="19.28515625" style="15" customWidth="1"/>
    <col min="3089" max="3089" width="7.85546875" style="15" customWidth="1"/>
    <col min="3090" max="3328" width="9.140625" style="15"/>
    <col min="3329" max="3337" width="0" style="15" hidden="1" customWidth="1"/>
    <col min="3338" max="3338" width="9.140625" style="15"/>
    <col min="3339" max="3344" width="19.28515625" style="15" customWidth="1"/>
    <col min="3345" max="3345" width="7.85546875" style="15" customWidth="1"/>
    <col min="3346" max="3584" width="9.140625" style="15"/>
    <col min="3585" max="3593" width="0" style="15" hidden="1" customWidth="1"/>
    <col min="3594" max="3594" width="9.140625" style="15"/>
    <col min="3595" max="3600" width="19.28515625" style="15" customWidth="1"/>
    <col min="3601" max="3601" width="7.85546875" style="15" customWidth="1"/>
    <col min="3602" max="3840" width="9.140625" style="15"/>
    <col min="3841" max="3849" width="0" style="15" hidden="1" customWidth="1"/>
    <col min="3850" max="3850" width="9.140625" style="15"/>
    <col min="3851" max="3856" width="19.28515625" style="15" customWidth="1"/>
    <col min="3857" max="3857" width="7.85546875" style="15" customWidth="1"/>
    <col min="3858" max="4096" width="9.140625" style="15"/>
    <col min="4097" max="4105" width="0" style="15" hidden="1" customWidth="1"/>
    <col min="4106" max="4106" width="9.140625" style="15"/>
    <col min="4107" max="4112" width="19.28515625" style="15" customWidth="1"/>
    <col min="4113" max="4113" width="7.85546875" style="15" customWidth="1"/>
    <col min="4114" max="4352" width="9.140625" style="15"/>
    <col min="4353" max="4361" width="0" style="15" hidden="1" customWidth="1"/>
    <col min="4362" max="4362" width="9.140625" style="15"/>
    <col min="4363" max="4368" width="19.28515625" style="15" customWidth="1"/>
    <col min="4369" max="4369" width="7.85546875" style="15" customWidth="1"/>
    <col min="4370" max="4608" width="9.140625" style="15"/>
    <col min="4609" max="4617" width="0" style="15" hidden="1" customWidth="1"/>
    <col min="4618" max="4618" width="9.140625" style="15"/>
    <col min="4619" max="4624" width="19.28515625" style="15" customWidth="1"/>
    <col min="4625" max="4625" width="7.85546875" style="15" customWidth="1"/>
    <col min="4626" max="4864" width="9.140625" style="15"/>
    <col min="4865" max="4873" width="0" style="15" hidden="1" customWidth="1"/>
    <col min="4874" max="4874" width="9.140625" style="15"/>
    <col min="4875" max="4880" width="19.28515625" style="15" customWidth="1"/>
    <col min="4881" max="4881" width="7.85546875" style="15" customWidth="1"/>
    <col min="4882" max="5120" width="9.140625" style="15"/>
    <col min="5121" max="5129" width="0" style="15" hidden="1" customWidth="1"/>
    <col min="5130" max="5130" width="9.140625" style="15"/>
    <col min="5131" max="5136" width="19.28515625" style="15" customWidth="1"/>
    <col min="5137" max="5137" width="7.85546875" style="15" customWidth="1"/>
    <col min="5138" max="5376" width="9.140625" style="15"/>
    <col min="5377" max="5385" width="0" style="15" hidden="1" customWidth="1"/>
    <col min="5386" max="5386" width="9.140625" style="15"/>
    <col min="5387" max="5392" width="19.28515625" style="15" customWidth="1"/>
    <col min="5393" max="5393" width="7.85546875" style="15" customWidth="1"/>
    <col min="5394" max="5632" width="9.140625" style="15"/>
    <col min="5633" max="5641" width="0" style="15" hidden="1" customWidth="1"/>
    <col min="5642" max="5642" width="9.140625" style="15"/>
    <col min="5643" max="5648" width="19.28515625" style="15" customWidth="1"/>
    <col min="5649" max="5649" width="7.85546875" style="15" customWidth="1"/>
    <col min="5650" max="5888" width="9.140625" style="15"/>
    <col min="5889" max="5897" width="0" style="15" hidden="1" customWidth="1"/>
    <col min="5898" max="5898" width="9.140625" style="15"/>
    <col min="5899" max="5904" width="19.28515625" style="15" customWidth="1"/>
    <col min="5905" max="5905" width="7.85546875" style="15" customWidth="1"/>
    <col min="5906" max="6144" width="9.140625" style="15"/>
    <col min="6145" max="6153" width="0" style="15" hidden="1" customWidth="1"/>
    <col min="6154" max="6154" width="9.140625" style="15"/>
    <col min="6155" max="6160" width="19.28515625" style="15" customWidth="1"/>
    <col min="6161" max="6161" width="7.85546875" style="15" customWidth="1"/>
    <col min="6162" max="6400" width="9.140625" style="15"/>
    <col min="6401" max="6409" width="0" style="15" hidden="1" customWidth="1"/>
    <col min="6410" max="6410" width="9.140625" style="15"/>
    <col min="6411" max="6416" width="19.28515625" style="15" customWidth="1"/>
    <col min="6417" max="6417" width="7.85546875" style="15" customWidth="1"/>
    <col min="6418" max="6656" width="9.140625" style="15"/>
    <col min="6657" max="6665" width="0" style="15" hidden="1" customWidth="1"/>
    <col min="6666" max="6666" width="9.140625" style="15"/>
    <col min="6667" max="6672" width="19.28515625" style="15" customWidth="1"/>
    <col min="6673" max="6673" width="7.85546875" style="15" customWidth="1"/>
    <col min="6674" max="6912" width="9.140625" style="15"/>
    <col min="6913" max="6921" width="0" style="15" hidden="1" customWidth="1"/>
    <col min="6922" max="6922" width="9.140625" style="15"/>
    <col min="6923" max="6928" width="19.28515625" style="15" customWidth="1"/>
    <col min="6929" max="6929" width="7.85546875" style="15" customWidth="1"/>
    <col min="6930" max="7168" width="9.140625" style="15"/>
    <col min="7169" max="7177" width="0" style="15" hidden="1" customWidth="1"/>
    <col min="7178" max="7178" width="9.140625" style="15"/>
    <col min="7179" max="7184" width="19.28515625" style="15" customWidth="1"/>
    <col min="7185" max="7185" width="7.85546875" style="15" customWidth="1"/>
    <col min="7186" max="7424" width="9.140625" style="15"/>
    <col min="7425" max="7433" width="0" style="15" hidden="1" customWidth="1"/>
    <col min="7434" max="7434" width="9.140625" style="15"/>
    <col min="7435" max="7440" width="19.28515625" style="15" customWidth="1"/>
    <col min="7441" max="7441" width="7.85546875" style="15" customWidth="1"/>
    <col min="7442" max="7680" width="9.140625" style="15"/>
    <col min="7681" max="7689" width="0" style="15" hidden="1" customWidth="1"/>
    <col min="7690" max="7690" width="9.140625" style="15"/>
    <col min="7691" max="7696" width="19.28515625" style="15" customWidth="1"/>
    <col min="7697" max="7697" width="7.85546875" style="15" customWidth="1"/>
    <col min="7698" max="7936" width="9.140625" style="15"/>
    <col min="7937" max="7945" width="0" style="15" hidden="1" customWidth="1"/>
    <col min="7946" max="7946" width="9.140625" style="15"/>
    <col min="7947" max="7952" width="19.28515625" style="15" customWidth="1"/>
    <col min="7953" max="7953" width="7.85546875" style="15" customWidth="1"/>
    <col min="7954" max="8192" width="9.140625" style="15"/>
    <col min="8193" max="8201" width="0" style="15" hidden="1" customWidth="1"/>
    <col min="8202" max="8202" width="9.140625" style="15"/>
    <col min="8203" max="8208" width="19.28515625" style="15" customWidth="1"/>
    <col min="8209" max="8209" width="7.85546875" style="15" customWidth="1"/>
    <col min="8210" max="8448" width="9.140625" style="15"/>
    <col min="8449" max="8457" width="0" style="15" hidden="1" customWidth="1"/>
    <col min="8458" max="8458" width="9.140625" style="15"/>
    <col min="8459" max="8464" width="19.28515625" style="15" customWidth="1"/>
    <col min="8465" max="8465" width="7.85546875" style="15" customWidth="1"/>
    <col min="8466" max="8704" width="9.140625" style="15"/>
    <col min="8705" max="8713" width="0" style="15" hidden="1" customWidth="1"/>
    <col min="8714" max="8714" width="9.140625" style="15"/>
    <col min="8715" max="8720" width="19.28515625" style="15" customWidth="1"/>
    <col min="8721" max="8721" width="7.85546875" style="15" customWidth="1"/>
    <col min="8722" max="8960" width="9.140625" style="15"/>
    <col min="8961" max="8969" width="0" style="15" hidden="1" customWidth="1"/>
    <col min="8970" max="8970" width="9.140625" style="15"/>
    <col min="8971" max="8976" width="19.28515625" style="15" customWidth="1"/>
    <col min="8977" max="8977" width="7.85546875" style="15" customWidth="1"/>
    <col min="8978" max="9216" width="9.140625" style="15"/>
    <col min="9217" max="9225" width="0" style="15" hidden="1" customWidth="1"/>
    <col min="9226" max="9226" width="9.140625" style="15"/>
    <col min="9227" max="9232" width="19.28515625" style="15" customWidth="1"/>
    <col min="9233" max="9233" width="7.85546875" style="15" customWidth="1"/>
    <col min="9234" max="9472" width="9.140625" style="15"/>
    <col min="9473" max="9481" width="0" style="15" hidden="1" customWidth="1"/>
    <col min="9482" max="9482" width="9.140625" style="15"/>
    <col min="9483" max="9488" width="19.28515625" style="15" customWidth="1"/>
    <col min="9489" max="9489" width="7.85546875" style="15" customWidth="1"/>
    <col min="9490" max="9728" width="9.140625" style="15"/>
    <col min="9729" max="9737" width="0" style="15" hidden="1" customWidth="1"/>
    <col min="9738" max="9738" width="9.140625" style="15"/>
    <col min="9739" max="9744" width="19.28515625" style="15" customWidth="1"/>
    <col min="9745" max="9745" width="7.85546875" style="15" customWidth="1"/>
    <col min="9746" max="9984" width="9.140625" style="15"/>
    <col min="9985" max="9993" width="0" style="15" hidden="1" customWidth="1"/>
    <col min="9994" max="9994" width="9.140625" style="15"/>
    <col min="9995" max="10000" width="19.28515625" style="15" customWidth="1"/>
    <col min="10001" max="10001" width="7.85546875" style="15" customWidth="1"/>
    <col min="10002" max="10240" width="9.140625" style="15"/>
    <col min="10241" max="10249" width="0" style="15" hidden="1" customWidth="1"/>
    <col min="10250" max="10250" width="9.140625" style="15"/>
    <col min="10251" max="10256" width="19.28515625" style="15" customWidth="1"/>
    <col min="10257" max="10257" width="7.85546875" style="15" customWidth="1"/>
    <col min="10258" max="10496" width="9.140625" style="15"/>
    <col min="10497" max="10505" width="0" style="15" hidden="1" customWidth="1"/>
    <col min="10506" max="10506" width="9.140625" style="15"/>
    <col min="10507" max="10512" width="19.28515625" style="15" customWidth="1"/>
    <col min="10513" max="10513" width="7.85546875" style="15" customWidth="1"/>
    <col min="10514" max="10752" width="9.140625" style="15"/>
    <col min="10753" max="10761" width="0" style="15" hidden="1" customWidth="1"/>
    <col min="10762" max="10762" width="9.140625" style="15"/>
    <col min="10763" max="10768" width="19.28515625" style="15" customWidth="1"/>
    <col min="10769" max="10769" width="7.85546875" style="15" customWidth="1"/>
    <col min="10770" max="11008" width="9.140625" style="15"/>
    <col min="11009" max="11017" width="0" style="15" hidden="1" customWidth="1"/>
    <col min="11018" max="11018" width="9.140625" style="15"/>
    <col min="11019" max="11024" width="19.28515625" style="15" customWidth="1"/>
    <col min="11025" max="11025" width="7.85546875" style="15" customWidth="1"/>
    <col min="11026" max="11264" width="9.140625" style="15"/>
    <col min="11265" max="11273" width="0" style="15" hidden="1" customWidth="1"/>
    <col min="11274" max="11274" width="9.140625" style="15"/>
    <col min="11275" max="11280" width="19.28515625" style="15" customWidth="1"/>
    <col min="11281" max="11281" width="7.85546875" style="15" customWidth="1"/>
    <col min="11282" max="11520" width="9.140625" style="15"/>
    <col min="11521" max="11529" width="0" style="15" hidden="1" customWidth="1"/>
    <col min="11530" max="11530" width="9.140625" style="15"/>
    <col min="11531" max="11536" width="19.28515625" style="15" customWidth="1"/>
    <col min="11537" max="11537" width="7.85546875" style="15" customWidth="1"/>
    <col min="11538" max="11776" width="9.140625" style="15"/>
    <col min="11777" max="11785" width="0" style="15" hidden="1" customWidth="1"/>
    <col min="11786" max="11786" width="9.140625" style="15"/>
    <col min="11787" max="11792" width="19.28515625" style="15" customWidth="1"/>
    <col min="11793" max="11793" width="7.85546875" style="15" customWidth="1"/>
    <col min="11794" max="12032" width="9.140625" style="15"/>
    <col min="12033" max="12041" width="0" style="15" hidden="1" customWidth="1"/>
    <col min="12042" max="12042" width="9.140625" style="15"/>
    <col min="12043" max="12048" width="19.28515625" style="15" customWidth="1"/>
    <col min="12049" max="12049" width="7.85546875" style="15" customWidth="1"/>
    <col min="12050" max="12288" width="9.140625" style="15"/>
    <col min="12289" max="12297" width="0" style="15" hidden="1" customWidth="1"/>
    <col min="12298" max="12298" width="9.140625" style="15"/>
    <col min="12299" max="12304" width="19.28515625" style="15" customWidth="1"/>
    <col min="12305" max="12305" width="7.85546875" style="15" customWidth="1"/>
    <col min="12306" max="12544" width="9.140625" style="15"/>
    <col min="12545" max="12553" width="0" style="15" hidden="1" customWidth="1"/>
    <col min="12554" max="12554" width="9.140625" style="15"/>
    <col min="12555" max="12560" width="19.28515625" style="15" customWidth="1"/>
    <col min="12561" max="12561" width="7.85546875" style="15" customWidth="1"/>
    <col min="12562" max="12800" width="9.140625" style="15"/>
    <col min="12801" max="12809" width="0" style="15" hidden="1" customWidth="1"/>
    <col min="12810" max="12810" width="9.140625" style="15"/>
    <col min="12811" max="12816" width="19.28515625" style="15" customWidth="1"/>
    <col min="12817" max="12817" width="7.85546875" style="15" customWidth="1"/>
    <col min="12818" max="13056" width="9.140625" style="15"/>
    <col min="13057" max="13065" width="0" style="15" hidden="1" customWidth="1"/>
    <col min="13066" max="13066" width="9.140625" style="15"/>
    <col min="13067" max="13072" width="19.28515625" style="15" customWidth="1"/>
    <col min="13073" max="13073" width="7.85546875" style="15" customWidth="1"/>
    <col min="13074" max="13312" width="9.140625" style="15"/>
    <col min="13313" max="13321" width="0" style="15" hidden="1" customWidth="1"/>
    <col min="13322" max="13322" width="9.140625" style="15"/>
    <col min="13323" max="13328" width="19.28515625" style="15" customWidth="1"/>
    <col min="13329" max="13329" width="7.85546875" style="15" customWidth="1"/>
    <col min="13330" max="13568" width="9.140625" style="15"/>
    <col min="13569" max="13577" width="0" style="15" hidden="1" customWidth="1"/>
    <col min="13578" max="13578" width="9.140625" style="15"/>
    <col min="13579" max="13584" width="19.28515625" style="15" customWidth="1"/>
    <col min="13585" max="13585" width="7.85546875" style="15" customWidth="1"/>
    <col min="13586" max="13824" width="9.140625" style="15"/>
    <col min="13825" max="13833" width="0" style="15" hidden="1" customWidth="1"/>
    <col min="13834" max="13834" width="9.140625" style="15"/>
    <col min="13835" max="13840" width="19.28515625" style="15" customWidth="1"/>
    <col min="13841" max="13841" width="7.85546875" style="15" customWidth="1"/>
    <col min="13842" max="14080" width="9.140625" style="15"/>
    <col min="14081" max="14089" width="0" style="15" hidden="1" customWidth="1"/>
    <col min="14090" max="14090" width="9.140625" style="15"/>
    <col min="14091" max="14096" width="19.28515625" style="15" customWidth="1"/>
    <col min="14097" max="14097" width="7.85546875" style="15" customWidth="1"/>
    <col min="14098" max="14336" width="9.140625" style="15"/>
    <col min="14337" max="14345" width="0" style="15" hidden="1" customWidth="1"/>
    <col min="14346" max="14346" width="9.140625" style="15"/>
    <col min="14347" max="14352" width="19.28515625" style="15" customWidth="1"/>
    <col min="14353" max="14353" width="7.85546875" style="15" customWidth="1"/>
    <col min="14354" max="14592" width="9.140625" style="15"/>
    <col min="14593" max="14601" width="0" style="15" hidden="1" customWidth="1"/>
    <col min="14602" max="14602" width="9.140625" style="15"/>
    <col min="14603" max="14608" width="19.28515625" style="15" customWidth="1"/>
    <col min="14609" max="14609" width="7.85546875" style="15" customWidth="1"/>
    <col min="14610" max="14848" width="9.140625" style="15"/>
    <col min="14849" max="14857" width="0" style="15" hidden="1" customWidth="1"/>
    <col min="14858" max="14858" width="9.140625" style="15"/>
    <col min="14859" max="14864" width="19.28515625" style="15" customWidth="1"/>
    <col min="14865" max="14865" width="7.85546875" style="15" customWidth="1"/>
    <col min="14866" max="15104" width="9.140625" style="15"/>
    <col min="15105" max="15113" width="0" style="15" hidden="1" customWidth="1"/>
    <col min="15114" max="15114" width="9.140625" style="15"/>
    <col min="15115" max="15120" width="19.28515625" style="15" customWidth="1"/>
    <col min="15121" max="15121" width="7.85546875" style="15" customWidth="1"/>
    <col min="15122" max="15360" width="9.140625" style="15"/>
    <col min="15361" max="15369" width="0" style="15" hidden="1" customWidth="1"/>
    <col min="15370" max="15370" width="9.140625" style="15"/>
    <col min="15371" max="15376" width="19.28515625" style="15" customWidth="1"/>
    <col min="15377" max="15377" width="7.85546875" style="15" customWidth="1"/>
    <col min="15378" max="15616" width="9.140625" style="15"/>
    <col min="15617" max="15625" width="0" style="15" hidden="1" customWidth="1"/>
    <col min="15626" max="15626" width="9.140625" style="15"/>
    <col min="15627" max="15632" width="19.28515625" style="15" customWidth="1"/>
    <col min="15633" max="15633" width="7.85546875" style="15" customWidth="1"/>
    <col min="15634" max="15872" width="9.140625" style="15"/>
    <col min="15873" max="15881" width="0" style="15" hidden="1" customWidth="1"/>
    <col min="15882" max="15882" width="9.140625" style="15"/>
    <col min="15883" max="15888" width="19.28515625" style="15" customWidth="1"/>
    <col min="15889" max="15889" width="7.85546875" style="15" customWidth="1"/>
    <col min="15890" max="16128" width="9.140625" style="15"/>
    <col min="16129" max="16137" width="0" style="15" hidden="1" customWidth="1"/>
    <col min="16138" max="16138" width="9.140625" style="15"/>
    <col min="16139" max="16144" width="19.28515625" style="15" customWidth="1"/>
    <col min="16145" max="16145" width="7.85546875" style="15" customWidth="1"/>
    <col min="16146" max="16384" width="9.140625" style="15"/>
  </cols>
  <sheetData>
    <row r="1" spans="1:18" ht="18" x14ac:dyDescent="0.25">
      <c r="P1" s="535"/>
      <c r="Q1" s="531"/>
      <c r="R1" s="511"/>
    </row>
    <row r="2" spans="1:18" ht="15" x14ac:dyDescent="0.25">
      <c r="Q2" s="532"/>
      <c r="R2" s="511"/>
    </row>
    <row r="3" spans="1:18" ht="29.25" customHeight="1" x14ac:dyDescent="0.2">
      <c r="A3" s="957" t="s">
        <v>325</v>
      </c>
      <c r="B3" s="957"/>
      <c r="C3" s="957"/>
      <c r="D3" s="957"/>
      <c r="E3" s="957"/>
      <c r="F3" s="957"/>
      <c r="G3" s="957"/>
      <c r="H3" s="957"/>
      <c r="J3" s="958" t="s">
        <v>383</v>
      </c>
      <c r="K3" s="958"/>
      <c r="L3" s="958"/>
      <c r="M3" s="958"/>
      <c r="N3" s="958"/>
      <c r="O3" s="958"/>
      <c r="P3" s="958"/>
      <c r="Q3" s="958"/>
    </row>
    <row r="4" spans="1:18" ht="15.75" x14ac:dyDescent="0.2">
      <c r="A4" s="480"/>
      <c r="B4" s="480"/>
      <c r="C4" s="480"/>
      <c r="D4" s="480"/>
      <c r="E4" s="480"/>
      <c r="F4" s="480"/>
      <c r="G4" s="480"/>
      <c r="H4" s="480"/>
      <c r="J4" s="458"/>
      <c r="K4" s="458"/>
      <c r="L4" s="458"/>
      <c r="M4" s="458"/>
      <c r="N4" s="458"/>
      <c r="O4" s="458"/>
      <c r="P4" s="458"/>
      <c r="Q4" s="458"/>
    </row>
    <row r="5" spans="1:18" ht="15" x14ac:dyDescent="0.2">
      <c r="A5" s="481" t="s">
        <v>326</v>
      </c>
      <c r="B5" s="482"/>
      <c r="C5" s="482"/>
      <c r="D5" s="482"/>
      <c r="E5" s="482"/>
      <c r="F5" s="482"/>
      <c r="G5" s="482"/>
      <c r="J5" s="761" t="s">
        <v>326</v>
      </c>
      <c r="K5" s="458"/>
      <c r="L5" s="458"/>
      <c r="M5" s="458"/>
      <c r="N5" s="458"/>
      <c r="O5" s="458"/>
      <c r="P5" s="458"/>
      <c r="Q5" s="458"/>
    </row>
    <row r="6" spans="1:18" ht="15.75" x14ac:dyDescent="0.2">
      <c r="A6" s="483"/>
      <c r="B6" s="482"/>
      <c r="C6" s="482"/>
      <c r="D6" s="482"/>
      <c r="E6" s="482"/>
      <c r="F6" s="482"/>
      <c r="G6" s="482"/>
      <c r="H6" s="484"/>
      <c r="J6" s="458"/>
      <c r="K6" s="458"/>
      <c r="L6" s="458"/>
      <c r="M6" s="458"/>
      <c r="N6" s="458"/>
      <c r="O6" s="458"/>
      <c r="P6" s="458"/>
      <c r="Q6" s="458"/>
    </row>
    <row r="7" spans="1:18" ht="31.5" customHeight="1" x14ac:dyDescent="0.2">
      <c r="A7" s="959" t="s">
        <v>327</v>
      </c>
      <c r="B7" s="959"/>
      <c r="C7" s="959"/>
      <c r="D7" s="959"/>
      <c r="E7" s="959"/>
      <c r="F7" s="959"/>
      <c r="G7" s="959"/>
      <c r="H7" s="959"/>
      <c r="J7" s="960" t="s">
        <v>376</v>
      </c>
      <c r="K7" s="960"/>
      <c r="L7" s="960"/>
      <c r="M7" s="960"/>
      <c r="N7" s="960"/>
      <c r="O7" s="960"/>
      <c r="P7" s="960"/>
      <c r="Q7" s="960"/>
    </row>
    <row r="8" spans="1:18" ht="13.5" thickBot="1" x14ac:dyDescent="0.25">
      <c r="A8" s="482"/>
      <c r="B8" s="482"/>
      <c r="C8" s="482"/>
      <c r="D8" s="482"/>
      <c r="E8" s="482"/>
      <c r="F8" s="482"/>
      <c r="G8" s="482"/>
      <c r="H8" s="482"/>
      <c r="J8" s="458"/>
      <c r="K8" s="458"/>
      <c r="L8" s="458"/>
      <c r="M8" s="458"/>
      <c r="N8" s="458"/>
      <c r="O8" s="458"/>
      <c r="P8" s="458"/>
      <c r="Q8" s="458"/>
    </row>
    <row r="9" spans="1:18" ht="15.75" customHeight="1" thickBot="1" x14ac:dyDescent="0.25">
      <c r="A9" s="961" t="s">
        <v>328</v>
      </c>
      <c r="B9" s="964" t="s">
        <v>329</v>
      </c>
      <c r="C9" s="965"/>
      <c r="D9" s="965"/>
      <c r="E9" s="965"/>
      <c r="F9" s="965"/>
      <c r="G9" s="965"/>
      <c r="H9" s="966"/>
      <c r="J9" s="967" t="s">
        <v>328</v>
      </c>
      <c r="K9" s="970" t="s">
        <v>345</v>
      </c>
      <c r="L9" s="971"/>
      <c r="M9" s="971"/>
      <c r="N9" s="971"/>
      <c r="O9" s="971"/>
      <c r="P9" s="971"/>
      <c r="Q9" s="972"/>
    </row>
    <row r="10" spans="1:18" ht="12.75" customHeight="1" x14ac:dyDescent="0.2">
      <c r="A10" s="962"/>
      <c r="B10" s="973" t="s">
        <v>330</v>
      </c>
      <c r="C10" s="975" t="s">
        <v>331</v>
      </c>
      <c r="D10" s="979" t="s">
        <v>332</v>
      </c>
      <c r="E10" s="981" t="s">
        <v>333</v>
      </c>
      <c r="F10" s="983" t="s">
        <v>334</v>
      </c>
      <c r="G10" s="985" t="s">
        <v>335</v>
      </c>
      <c r="H10" s="987" t="s">
        <v>336</v>
      </c>
      <c r="J10" s="968"/>
      <c r="K10" s="947" t="s">
        <v>330</v>
      </c>
      <c r="L10" s="949" t="s">
        <v>331</v>
      </c>
      <c r="M10" s="951" t="s">
        <v>332</v>
      </c>
      <c r="N10" s="953" t="s">
        <v>333</v>
      </c>
      <c r="O10" s="955" t="s">
        <v>334</v>
      </c>
      <c r="P10" s="945" t="s">
        <v>335</v>
      </c>
      <c r="Q10" s="977" t="s">
        <v>336</v>
      </c>
    </row>
    <row r="11" spans="1:18" ht="42" customHeight="1" thickBot="1" x14ac:dyDescent="0.25">
      <c r="A11" s="963"/>
      <c r="B11" s="974"/>
      <c r="C11" s="976"/>
      <c r="D11" s="980"/>
      <c r="E11" s="982"/>
      <c r="F11" s="984"/>
      <c r="G11" s="986"/>
      <c r="H11" s="988"/>
      <c r="J11" s="969"/>
      <c r="K11" s="948"/>
      <c r="L11" s="950"/>
      <c r="M11" s="952"/>
      <c r="N11" s="954"/>
      <c r="O11" s="956"/>
      <c r="P11" s="946"/>
      <c r="Q11" s="978"/>
    </row>
    <row r="12" spans="1:18" x14ac:dyDescent="0.2">
      <c r="A12" s="485">
        <v>2000</v>
      </c>
      <c r="B12" s="486">
        <v>8275493</v>
      </c>
      <c r="C12" s="487">
        <v>760000</v>
      </c>
      <c r="D12" s="487">
        <v>1611956</v>
      </c>
      <c r="E12" s="488">
        <v>2220725</v>
      </c>
      <c r="F12" s="489">
        <f t="shared" ref="F12:F22" si="0">SUM(B12:E12)</f>
        <v>12868174</v>
      </c>
      <c r="G12" s="490"/>
      <c r="H12" s="491"/>
      <c r="J12" s="762">
        <v>2000</v>
      </c>
      <c r="K12" s="763">
        <f t="shared" ref="K12:N28" si="1">B12*1000</f>
        <v>8275493000</v>
      </c>
      <c r="L12" s="763">
        <f t="shared" si="1"/>
        <v>760000000</v>
      </c>
      <c r="M12" s="763">
        <f t="shared" si="1"/>
        <v>1611956000</v>
      </c>
      <c r="N12" s="764">
        <f t="shared" si="1"/>
        <v>2220725000</v>
      </c>
      <c r="O12" s="765">
        <f>SUM(K12:N12)</f>
        <v>12868174000</v>
      </c>
      <c r="P12" s="766"/>
      <c r="Q12" s="767"/>
    </row>
    <row r="13" spans="1:18" x14ac:dyDescent="0.2">
      <c r="A13" s="492">
        <v>2001</v>
      </c>
      <c r="B13" s="493">
        <v>9040821</v>
      </c>
      <c r="C13" s="494">
        <v>800000</v>
      </c>
      <c r="D13" s="495">
        <v>2349757</v>
      </c>
      <c r="E13" s="496">
        <v>800000</v>
      </c>
      <c r="F13" s="497">
        <f t="shared" si="0"/>
        <v>12990578</v>
      </c>
      <c r="G13" s="498">
        <f t="shared" ref="G13:G28" si="2">F13-F12</f>
        <v>122404</v>
      </c>
      <c r="H13" s="499">
        <f t="shared" ref="H13:H28" si="3">F13/F12-1</f>
        <v>9.5121498978798513E-3</v>
      </c>
      <c r="J13" s="768">
        <v>2001</v>
      </c>
      <c r="K13" s="605">
        <f t="shared" si="1"/>
        <v>9040821000</v>
      </c>
      <c r="L13" s="605">
        <f t="shared" si="1"/>
        <v>800000000</v>
      </c>
      <c r="M13" s="605">
        <f t="shared" si="1"/>
        <v>2349757000</v>
      </c>
      <c r="N13" s="769">
        <f t="shared" si="1"/>
        <v>800000000</v>
      </c>
      <c r="O13" s="770">
        <f t="shared" ref="O13:O28" si="4">SUM(K13:N13)</f>
        <v>12990578000</v>
      </c>
      <c r="P13" s="771">
        <f>O13-O12</f>
        <v>122404000</v>
      </c>
      <c r="Q13" s="500">
        <f>O13/O12-1</f>
        <v>9.5121498978798513E-3</v>
      </c>
    </row>
    <row r="14" spans="1:18" x14ac:dyDescent="0.2">
      <c r="A14" s="492">
        <v>2002</v>
      </c>
      <c r="B14" s="493">
        <v>11135683</v>
      </c>
      <c r="C14" s="495">
        <v>810005</v>
      </c>
      <c r="D14" s="495">
        <v>1770163</v>
      </c>
      <c r="E14" s="496">
        <v>2300000</v>
      </c>
      <c r="F14" s="497">
        <f t="shared" si="0"/>
        <v>16015851</v>
      </c>
      <c r="G14" s="498">
        <f t="shared" si="2"/>
        <v>3025273</v>
      </c>
      <c r="H14" s="499">
        <f t="shared" si="3"/>
        <v>0.23288209346805044</v>
      </c>
      <c r="J14" s="768">
        <v>2002</v>
      </c>
      <c r="K14" s="605">
        <f t="shared" si="1"/>
        <v>11135683000</v>
      </c>
      <c r="L14" s="605">
        <f t="shared" si="1"/>
        <v>810005000</v>
      </c>
      <c r="M14" s="605">
        <f t="shared" si="1"/>
        <v>1770163000</v>
      </c>
      <c r="N14" s="769">
        <f t="shared" si="1"/>
        <v>2300000000</v>
      </c>
      <c r="O14" s="770">
        <f t="shared" si="4"/>
        <v>16015851000</v>
      </c>
      <c r="P14" s="771">
        <f t="shared" ref="P14:P28" si="5">O14-O13</f>
        <v>3025273000</v>
      </c>
      <c r="Q14" s="500">
        <f t="shared" ref="Q14:Q28" si="6">O14/O13-1</f>
        <v>0.23288209346805044</v>
      </c>
    </row>
    <row r="15" spans="1:18" x14ac:dyDescent="0.2">
      <c r="A15" s="492">
        <v>2003</v>
      </c>
      <c r="B15" s="493">
        <v>12421218</v>
      </c>
      <c r="C15" s="495">
        <v>800000</v>
      </c>
      <c r="D15" s="495">
        <v>2090972</v>
      </c>
      <c r="E15" s="496">
        <v>1044227</v>
      </c>
      <c r="F15" s="497">
        <f t="shared" si="0"/>
        <v>16356417</v>
      </c>
      <c r="G15" s="498">
        <f t="shared" si="2"/>
        <v>340566</v>
      </c>
      <c r="H15" s="499">
        <f t="shared" si="3"/>
        <v>2.126430871515983E-2</v>
      </c>
      <c r="J15" s="768">
        <v>2003</v>
      </c>
      <c r="K15" s="605">
        <f t="shared" si="1"/>
        <v>12421218000</v>
      </c>
      <c r="L15" s="605">
        <f t="shared" si="1"/>
        <v>800000000</v>
      </c>
      <c r="M15" s="605">
        <f t="shared" si="1"/>
        <v>2090972000</v>
      </c>
      <c r="N15" s="769">
        <f t="shared" si="1"/>
        <v>1044227000</v>
      </c>
      <c r="O15" s="770">
        <f t="shared" si="4"/>
        <v>16356417000</v>
      </c>
      <c r="P15" s="771">
        <f t="shared" si="5"/>
        <v>340566000</v>
      </c>
      <c r="Q15" s="500">
        <f t="shared" si="6"/>
        <v>2.126430871515983E-2</v>
      </c>
    </row>
    <row r="16" spans="1:18" x14ac:dyDescent="0.2">
      <c r="A16" s="492">
        <v>2004</v>
      </c>
      <c r="B16" s="493">
        <v>14538359</v>
      </c>
      <c r="C16" s="495">
        <v>810005</v>
      </c>
      <c r="D16" s="495">
        <v>2625702</v>
      </c>
      <c r="E16" s="496">
        <v>1044227</v>
      </c>
      <c r="F16" s="497">
        <f t="shared" si="0"/>
        <v>19018293</v>
      </c>
      <c r="G16" s="498">
        <f t="shared" si="2"/>
        <v>2661876</v>
      </c>
      <c r="H16" s="499">
        <f t="shared" si="3"/>
        <v>0.16274199905761755</v>
      </c>
      <c r="J16" s="768">
        <v>2004</v>
      </c>
      <c r="K16" s="605">
        <f t="shared" si="1"/>
        <v>14538359000</v>
      </c>
      <c r="L16" s="605">
        <f t="shared" si="1"/>
        <v>810005000</v>
      </c>
      <c r="M16" s="605">
        <f t="shared" si="1"/>
        <v>2625702000</v>
      </c>
      <c r="N16" s="769">
        <f t="shared" si="1"/>
        <v>1044227000</v>
      </c>
      <c r="O16" s="770">
        <f t="shared" si="4"/>
        <v>19018293000</v>
      </c>
      <c r="P16" s="771">
        <f t="shared" si="5"/>
        <v>2661876000</v>
      </c>
      <c r="Q16" s="500">
        <f t="shared" si="6"/>
        <v>0.16274199905761755</v>
      </c>
    </row>
    <row r="17" spans="1:17" x14ac:dyDescent="0.2">
      <c r="A17" s="492">
        <v>2005</v>
      </c>
      <c r="B17" s="493">
        <v>15911721</v>
      </c>
      <c r="C17" s="495">
        <v>810005</v>
      </c>
      <c r="D17" s="495">
        <v>3412667</v>
      </c>
      <c r="E17" s="496">
        <v>1044227</v>
      </c>
      <c r="F17" s="497">
        <f t="shared" si="0"/>
        <v>21178620</v>
      </c>
      <c r="G17" s="498">
        <f t="shared" si="2"/>
        <v>2160327</v>
      </c>
      <c r="H17" s="499">
        <f t="shared" si="3"/>
        <v>0.11359205581699672</v>
      </c>
      <c r="J17" s="768">
        <v>2005</v>
      </c>
      <c r="K17" s="605">
        <f t="shared" si="1"/>
        <v>15911721000</v>
      </c>
      <c r="L17" s="605">
        <f t="shared" si="1"/>
        <v>810005000</v>
      </c>
      <c r="M17" s="605">
        <f t="shared" si="1"/>
        <v>3412667000</v>
      </c>
      <c r="N17" s="769">
        <f t="shared" si="1"/>
        <v>1044227000</v>
      </c>
      <c r="O17" s="770">
        <f t="shared" si="4"/>
        <v>21178620000</v>
      </c>
      <c r="P17" s="771">
        <f t="shared" si="5"/>
        <v>2160327000</v>
      </c>
      <c r="Q17" s="500">
        <f t="shared" si="6"/>
        <v>0.11359205581699672</v>
      </c>
    </row>
    <row r="18" spans="1:17" x14ac:dyDescent="0.2">
      <c r="A18" s="492">
        <v>2006</v>
      </c>
      <c r="B18" s="493">
        <v>18894257</v>
      </c>
      <c r="C18" s="495">
        <v>170000</v>
      </c>
      <c r="D18" s="495">
        <v>3148412</v>
      </c>
      <c r="E18" s="496">
        <v>1044227</v>
      </c>
      <c r="F18" s="497">
        <f t="shared" si="0"/>
        <v>23256896</v>
      </c>
      <c r="G18" s="498">
        <f t="shared" si="2"/>
        <v>2078276</v>
      </c>
      <c r="H18" s="499">
        <f t="shared" si="3"/>
        <v>9.8130850829751815E-2</v>
      </c>
      <c r="J18" s="768">
        <v>2006</v>
      </c>
      <c r="K18" s="605">
        <f t="shared" si="1"/>
        <v>18894257000</v>
      </c>
      <c r="L18" s="605">
        <f t="shared" si="1"/>
        <v>170000000</v>
      </c>
      <c r="M18" s="605">
        <f t="shared" si="1"/>
        <v>3148412000</v>
      </c>
      <c r="N18" s="769">
        <f t="shared" si="1"/>
        <v>1044227000</v>
      </c>
      <c r="O18" s="770">
        <f t="shared" si="4"/>
        <v>23256896000</v>
      </c>
      <c r="P18" s="771">
        <f t="shared" si="5"/>
        <v>2078276000</v>
      </c>
      <c r="Q18" s="500">
        <f t="shared" si="6"/>
        <v>9.8130850829751815E-2</v>
      </c>
    </row>
    <row r="19" spans="1:17" x14ac:dyDescent="0.2">
      <c r="A19" s="492">
        <v>2007</v>
      </c>
      <c r="B19" s="493">
        <v>20149649</v>
      </c>
      <c r="C19" s="495">
        <v>200000</v>
      </c>
      <c r="D19" s="495">
        <v>2513330</v>
      </c>
      <c r="E19" s="496">
        <v>1044227</v>
      </c>
      <c r="F19" s="497">
        <f t="shared" si="0"/>
        <v>23907206</v>
      </c>
      <c r="G19" s="498">
        <f t="shared" si="2"/>
        <v>650310</v>
      </c>
      <c r="H19" s="499">
        <f t="shared" si="3"/>
        <v>2.7962028982715381E-2</v>
      </c>
      <c r="J19" s="768">
        <v>2007</v>
      </c>
      <c r="K19" s="605">
        <f t="shared" si="1"/>
        <v>20149649000</v>
      </c>
      <c r="L19" s="605">
        <f t="shared" si="1"/>
        <v>200000000</v>
      </c>
      <c r="M19" s="605">
        <f t="shared" si="1"/>
        <v>2513330000</v>
      </c>
      <c r="N19" s="769">
        <f t="shared" si="1"/>
        <v>1044227000</v>
      </c>
      <c r="O19" s="770">
        <f t="shared" si="4"/>
        <v>23907206000</v>
      </c>
      <c r="P19" s="771">
        <f t="shared" si="5"/>
        <v>650310000</v>
      </c>
      <c r="Q19" s="500">
        <f t="shared" si="6"/>
        <v>2.7962028982715381E-2</v>
      </c>
    </row>
    <row r="20" spans="1:17" x14ac:dyDescent="0.2">
      <c r="A20" s="492">
        <v>2008</v>
      </c>
      <c r="B20" s="493">
        <v>20880286</v>
      </c>
      <c r="C20" s="495">
        <v>200000</v>
      </c>
      <c r="D20" s="495">
        <v>3021649</v>
      </c>
      <c r="E20" s="496">
        <v>1044227</v>
      </c>
      <c r="F20" s="497">
        <f t="shared" si="0"/>
        <v>25146162</v>
      </c>
      <c r="G20" s="498">
        <f t="shared" si="2"/>
        <v>1238956</v>
      </c>
      <c r="H20" s="499">
        <f t="shared" si="3"/>
        <v>5.1823538057939489E-2</v>
      </c>
      <c r="J20" s="768">
        <v>2008</v>
      </c>
      <c r="K20" s="605">
        <f t="shared" si="1"/>
        <v>20880286000</v>
      </c>
      <c r="L20" s="605">
        <f t="shared" si="1"/>
        <v>200000000</v>
      </c>
      <c r="M20" s="605">
        <f t="shared" si="1"/>
        <v>3021649000</v>
      </c>
      <c r="N20" s="769">
        <f t="shared" si="1"/>
        <v>1044227000</v>
      </c>
      <c r="O20" s="770">
        <f t="shared" si="4"/>
        <v>25146162000</v>
      </c>
      <c r="P20" s="771">
        <f t="shared" si="5"/>
        <v>1238956000</v>
      </c>
      <c r="Q20" s="500">
        <f t="shared" si="6"/>
        <v>5.1823538057939489E-2</v>
      </c>
    </row>
    <row r="21" spans="1:17" x14ac:dyDescent="0.2">
      <c r="A21" s="492">
        <v>2009</v>
      </c>
      <c r="B21" s="493">
        <f>21903501-C21</f>
        <v>21673501</v>
      </c>
      <c r="C21" s="495">
        <v>230000</v>
      </c>
      <c r="D21" s="495">
        <v>2736749</v>
      </c>
      <c r="E21" s="496">
        <v>1047356</v>
      </c>
      <c r="F21" s="497">
        <f t="shared" si="0"/>
        <v>25687606</v>
      </c>
      <c r="G21" s="498">
        <f t="shared" si="2"/>
        <v>541444</v>
      </c>
      <c r="H21" s="499">
        <f t="shared" si="3"/>
        <v>2.1531874327382461E-2</v>
      </c>
      <c r="J21" s="768">
        <v>2009</v>
      </c>
      <c r="K21" s="605">
        <f t="shared" si="1"/>
        <v>21673501000</v>
      </c>
      <c r="L21" s="605">
        <f t="shared" si="1"/>
        <v>230000000</v>
      </c>
      <c r="M21" s="605">
        <f t="shared" si="1"/>
        <v>2736749000</v>
      </c>
      <c r="N21" s="769">
        <f t="shared" si="1"/>
        <v>1047356000</v>
      </c>
      <c r="O21" s="770">
        <f t="shared" si="4"/>
        <v>25687606000</v>
      </c>
      <c r="P21" s="771">
        <f t="shared" si="5"/>
        <v>541444000</v>
      </c>
      <c r="Q21" s="500">
        <f t="shared" si="6"/>
        <v>2.1531874327382461E-2</v>
      </c>
    </row>
    <row r="22" spans="1:17" x14ac:dyDescent="0.2">
      <c r="A22" s="492">
        <v>2010</v>
      </c>
      <c r="B22" s="493">
        <v>20597472</v>
      </c>
      <c r="C22" s="495">
        <v>217770</v>
      </c>
      <c r="D22" s="495">
        <v>2633888</v>
      </c>
      <c r="E22" s="496">
        <v>937603</v>
      </c>
      <c r="F22" s="497">
        <f t="shared" si="0"/>
        <v>24386733</v>
      </c>
      <c r="G22" s="498">
        <f t="shared" si="2"/>
        <v>-1300873</v>
      </c>
      <c r="H22" s="499">
        <f t="shared" si="3"/>
        <v>-5.0642048932080352E-2</v>
      </c>
      <c r="J22" s="768">
        <v>2010</v>
      </c>
      <c r="K22" s="605">
        <f t="shared" si="1"/>
        <v>20597472000</v>
      </c>
      <c r="L22" s="605">
        <f t="shared" si="1"/>
        <v>217770000</v>
      </c>
      <c r="M22" s="605">
        <f t="shared" si="1"/>
        <v>2633888000</v>
      </c>
      <c r="N22" s="769">
        <f t="shared" si="1"/>
        <v>937603000</v>
      </c>
      <c r="O22" s="770">
        <f t="shared" si="4"/>
        <v>24386733000</v>
      </c>
      <c r="P22" s="771">
        <f t="shared" si="5"/>
        <v>-1300873000</v>
      </c>
      <c r="Q22" s="500">
        <f t="shared" si="6"/>
        <v>-5.0642048932080352E-2</v>
      </c>
    </row>
    <row r="23" spans="1:17" x14ac:dyDescent="0.2">
      <c r="A23" s="501" t="s">
        <v>337</v>
      </c>
      <c r="B23" s="493">
        <v>21397472</v>
      </c>
      <c r="C23" s="495">
        <v>217770</v>
      </c>
      <c r="D23" s="495">
        <v>2633888</v>
      </c>
      <c r="E23" s="496">
        <v>937603</v>
      </c>
      <c r="F23" s="497">
        <f t="shared" ref="F23:F28" si="7">SUM(B23:E23)</f>
        <v>25186733</v>
      </c>
      <c r="G23" s="498">
        <f t="shared" si="2"/>
        <v>800000</v>
      </c>
      <c r="H23" s="499">
        <f t="shared" si="3"/>
        <v>3.2804722141338116E-2</v>
      </c>
      <c r="J23" s="772" t="s">
        <v>337</v>
      </c>
      <c r="K23" s="605">
        <f t="shared" si="1"/>
        <v>21397472000</v>
      </c>
      <c r="L23" s="605">
        <f t="shared" si="1"/>
        <v>217770000</v>
      </c>
      <c r="M23" s="605">
        <f t="shared" si="1"/>
        <v>2633888000</v>
      </c>
      <c r="N23" s="769">
        <f t="shared" si="1"/>
        <v>937603000</v>
      </c>
      <c r="O23" s="770">
        <f t="shared" si="4"/>
        <v>25186733000</v>
      </c>
      <c r="P23" s="771">
        <f t="shared" si="5"/>
        <v>800000000</v>
      </c>
      <c r="Q23" s="500">
        <f t="shared" si="6"/>
        <v>3.2804722141338116E-2</v>
      </c>
    </row>
    <row r="24" spans="1:17" x14ac:dyDescent="0.2">
      <c r="A24" s="502">
        <v>2011</v>
      </c>
      <c r="B24" s="493">
        <v>20488301</v>
      </c>
      <c r="C24" s="495">
        <v>198340</v>
      </c>
      <c r="D24" s="495">
        <v>2263030</v>
      </c>
      <c r="E24" s="496">
        <v>941698</v>
      </c>
      <c r="F24" s="497">
        <f t="shared" si="7"/>
        <v>23891369</v>
      </c>
      <c r="G24" s="498">
        <f t="shared" si="2"/>
        <v>-1295364</v>
      </c>
      <c r="H24" s="499">
        <f t="shared" si="3"/>
        <v>-5.1430409811387579E-2</v>
      </c>
      <c r="J24" s="773">
        <v>2011</v>
      </c>
      <c r="K24" s="605">
        <f t="shared" si="1"/>
        <v>20488301000</v>
      </c>
      <c r="L24" s="605">
        <f t="shared" si="1"/>
        <v>198340000</v>
      </c>
      <c r="M24" s="605">
        <f t="shared" si="1"/>
        <v>2263030000</v>
      </c>
      <c r="N24" s="769">
        <f t="shared" si="1"/>
        <v>941698000</v>
      </c>
      <c r="O24" s="770">
        <f t="shared" si="4"/>
        <v>23891369000</v>
      </c>
      <c r="P24" s="771">
        <f t="shared" si="5"/>
        <v>-1295364000</v>
      </c>
      <c r="Q24" s="500">
        <f t="shared" si="6"/>
        <v>-5.1430409811387579E-2</v>
      </c>
    </row>
    <row r="25" spans="1:17" x14ac:dyDescent="0.2">
      <c r="A25" s="502">
        <v>2012</v>
      </c>
      <c r="B25" s="493">
        <v>19128143</v>
      </c>
      <c r="C25" s="495">
        <v>180629</v>
      </c>
      <c r="D25" s="495">
        <v>2363030</v>
      </c>
      <c r="E25" s="496">
        <v>1055662</v>
      </c>
      <c r="F25" s="497">
        <f t="shared" si="7"/>
        <v>22727464</v>
      </c>
      <c r="G25" s="498">
        <f t="shared" si="2"/>
        <v>-1163905</v>
      </c>
      <c r="H25" s="499">
        <f t="shared" si="3"/>
        <v>-4.8716546967233265E-2</v>
      </c>
      <c r="J25" s="773">
        <v>2012</v>
      </c>
      <c r="K25" s="605">
        <f t="shared" si="1"/>
        <v>19128143000</v>
      </c>
      <c r="L25" s="605">
        <f t="shared" si="1"/>
        <v>180629000</v>
      </c>
      <c r="M25" s="605">
        <f t="shared" si="1"/>
        <v>2363030000</v>
      </c>
      <c r="N25" s="769">
        <f t="shared" si="1"/>
        <v>1055662000</v>
      </c>
      <c r="O25" s="770">
        <f t="shared" si="4"/>
        <v>22727464000</v>
      </c>
      <c r="P25" s="771">
        <f t="shared" si="5"/>
        <v>-1163905000</v>
      </c>
      <c r="Q25" s="500">
        <f t="shared" si="6"/>
        <v>-4.8716546967233265E-2</v>
      </c>
    </row>
    <row r="26" spans="1:17" x14ac:dyDescent="0.2">
      <c r="A26" s="502">
        <v>2013</v>
      </c>
      <c r="B26" s="493">
        <v>19635585</v>
      </c>
      <c r="C26" s="495">
        <v>173187</v>
      </c>
      <c r="D26" s="495">
        <v>1995030</v>
      </c>
      <c r="E26" s="496">
        <v>1165308</v>
      </c>
      <c r="F26" s="497">
        <f>SUM(B26:E26)</f>
        <v>22969110</v>
      </c>
      <c r="G26" s="498">
        <f t="shared" si="2"/>
        <v>241646</v>
      </c>
      <c r="H26" s="499">
        <f t="shared" si="3"/>
        <v>1.0632334518272613E-2</v>
      </c>
      <c r="I26" s="479"/>
      <c r="J26" s="773">
        <v>2013</v>
      </c>
      <c r="K26" s="605">
        <f t="shared" si="1"/>
        <v>19635585000</v>
      </c>
      <c r="L26" s="605">
        <f t="shared" si="1"/>
        <v>173187000</v>
      </c>
      <c r="M26" s="605">
        <f t="shared" si="1"/>
        <v>1995030000</v>
      </c>
      <c r="N26" s="769">
        <f t="shared" si="1"/>
        <v>1165308000</v>
      </c>
      <c r="O26" s="770">
        <f t="shared" si="4"/>
        <v>22969110000</v>
      </c>
      <c r="P26" s="771">
        <f t="shared" si="5"/>
        <v>241646000</v>
      </c>
      <c r="Q26" s="500">
        <f t="shared" si="6"/>
        <v>1.0632334518272613E-2</v>
      </c>
    </row>
    <row r="27" spans="1:17" x14ac:dyDescent="0.2">
      <c r="A27" s="502">
        <v>2014</v>
      </c>
      <c r="B27" s="493">
        <v>19751969</v>
      </c>
      <c r="C27" s="495">
        <v>155303</v>
      </c>
      <c r="D27" s="495">
        <v>1863530</v>
      </c>
      <c r="E27" s="496">
        <v>1165308</v>
      </c>
      <c r="F27" s="497">
        <f>SUM(B27:E27)</f>
        <v>22936110</v>
      </c>
      <c r="G27" s="498">
        <f t="shared" si="2"/>
        <v>-33000</v>
      </c>
      <c r="H27" s="499">
        <f t="shared" si="3"/>
        <v>-1.4367121756132528E-3</v>
      </c>
      <c r="I27" s="479"/>
      <c r="J27" s="773">
        <v>2014</v>
      </c>
      <c r="K27" s="605">
        <f t="shared" si="1"/>
        <v>19751969000</v>
      </c>
      <c r="L27" s="605">
        <f t="shared" si="1"/>
        <v>155303000</v>
      </c>
      <c r="M27" s="605">
        <f t="shared" si="1"/>
        <v>1863530000</v>
      </c>
      <c r="N27" s="769">
        <f t="shared" si="1"/>
        <v>1165308000</v>
      </c>
      <c r="O27" s="770">
        <f t="shared" si="4"/>
        <v>22936110000</v>
      </c>
      <c r="P27" s="771">
        <f t="shared" si="5"/>
        <v>-33000000</v>
      </c>
      <c r="Q27" s="500">
        <f t="shared" si="6"/>
        <v>-1.4367121756132528E-3</v>
      </c>
    </row>
    <row r="28" spans="1:17" ht="13.5" thickBot="1" x14ac:dyDescent="0.25">
      <c r="A28" s="503" t="s">
        <v>338</v>
      </c>
      <c r="B28" s="504">
        <v>19683049</v>
      </c>
      <c r="C28" s="505">
        <v>150000</v>
      </c>
      <c r="D28" s="505">
        <v>2263530</v>
      </c>
      <c r="E28" s="506">
        <v>1165308</v>
      </c>
      <c r="F28" s="507">
        <f t="shared" si="7"/>
        <v>23261887</v>
      </c>
      <c r="G28" s="508">
        <f t="shared" si="2"/>
        <v>325777</v>
      </c>
      <c r="H28" s="509">
        <f t="shared" si="3"/>
        <v>1.4203672723927419E-2</v>
      </c>
      <c r="J28" s="774" t="s">
        <v>338</v>
      </c>
      <c r="K28" s="775">
        <f t="shared" si="1"/>
        <v>19683049000</v>
      </c>
      <c r="L28" s="775">
        <f>C28*1000</f>
        <v>150000000</v>
      </c>
      <c r="M28" s="775">
        <f>D28*1000</f>
        <v>2263530000</v>
      </c>
      <c r="N28" s="776">
        <f>E28*1000</f>
        <v>1165308000</v>
      </c>
      <c r="O28" s="777">
        <f t="shared" si="4"/>
        <v>23261887000</v>
      </c>
      <c r="P28" s="778">
        <f t="shared" si="5"/>
        <v>325777000</v>
      </c>
      <c r="Q28" s="510">
        <f t="shared" si="6"/>
        <v>1.4203672723927419E-2</v>
      </c>
    </row>
    <row r="29" spans="1:17" x14ac:dyDescent="0.2">
      <c r="A29" s="15" t="s">
        <v>339</v>
      </c>
      <c r="J29" s="458" t="s">
        <v>339</v>
      </c>
      <c r="K29" s="458"/>
      <c r="L29" s="458"/>
      <c r="M29" s="458"/>
      <c r="N29" s="458"/>
      <c r="O29" s="458"/>
      <c r="P29" s="458"/>
      <c r="Q29" s="458"/>
    </row>
    <row r="30" spans="1:17" x14ac:dyDescent="0.2">
      <c r="A30" s="15" t="s">
        <v>340</v>
      </c>
      <c r="J30" s="458" t="s">
        <v>341</v>
      </c>
      <c r="K30" s="458"/>
      <c r="L30" s="458"/>
      <c r="M30" s="458"/>
      <c r="N30" s="458"/>
      <c r="O30" s="458"/>
      <c r="P30" s="458"/>
      <c r="Q30" s="458"/>
    </row>
    <row r="31" spans="1:17" x14ac:dyDescent="0.2">
      <c r="B31" s="15" t="s">
        <v>342</v>
      </c>
    </row>
    <row r="32" spans="1:17" x14ac:dyDescent="0.2">
      <c r="B32" s="479"/>
      <c r="I32" s="15" t="s">
        <v>104</v>
      </c>
    </row>
    <row r="37" spans="9:9" x14ac:dyDescent="0.2">
      <c r="I37" s="15" t="s">
        <v>104</v>
      </c>
    </row>
  </sheetData>
  <mergeCells count="22">
    <mergeCell ref="A3:H3"/>
    <mergeCell ref="J3:Q3"/>
    <mergeCell ref="A7:H7"/>
    <mergeCell ref="J7:Q7"/>
    <mergeCell ref="A9:A11"/>
    <mergeCell ref="B9:H9"/>
    <mergeCell ref="J9:J11"/>
    <mergeCell ref="K9:Q9"/>
    <mergeCell ref="B10:B11"/>
    <mergeCell ref="C10:C11"/>
    <mergeCell ref="Q10:Q11"/>
    <mergeCell ref="D10:D11"/>
    <mergeCell ref="E10:E11"/>
    <mergeCell ref="F10:F11"/>
    <mergeCell ref="G10:G11"/>
    <mergeCell ref="H10:H11"/>
    <mergeCell ref="P10:P11"/>
    <mergeCell ref="K10:K11"/>
    <mergeCell ref="L10:L11"/>
    <mergeCell ref="M10:M11"/>
    <mergeCell ref="N10:N11"/>
    <mergeCell ref="O10:O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8" orientation="landscape" r:id="rId1"/>
  <headerFooter alignWithMargins="0">
    <oddHeader>&amp;RKapitola C.I.1
&amp;"-,Tučné"Tabulka č. 7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>
      <selection activeCell="H34" sqref="H34"/>
    </sheetView>
  </sheetViews>
  <sheetFormatPr defaultRowHeight="12.75" x14ac:dyDescent="0.25"/>
  <cols>
    <col min="1" max="1" width="9.140625" style="305"/>
    <col min="2" max="2" width="14.7109375" style="305" customWidth="1"/>
    <col min="3" max="3" width="54.5703125" style="305" customWidth="1"/>
    <col min="4" max="257" width="9.140625" style="305"/>
    <col min="258" max="258" width="21.7109375" style="305" customWidth="1"/>
    <col min="259" max="259" width="57" style="305" customWidth="1"/>
    <col min="260" max="513" width="9.140625" style="305"/>
    <col min="514" max="514" width="21.7109375" style="305" customWidth="1"/>
    <col min="515" max="515" width="57" style="305" customWidth="1"/>
    <col min="516" max="769" width="9.140625" style="305"/>
    <col min="770" max="770" width="21.7109375" style="305" customWidth="1"/>
    <col min="771" max="771" width="57" style="305" customWidth="1"/>
    <col min="772" max="1025" width="9.140625" style="305"/>
    <col min="1026" max="1026" width="21.7109375" style="305" customWidth="1"/>
    <col min="1027" max="1027" width="57" style="305" customWidth="1"/>
    <col min="1028" max="1281" width="9.140625" style="305"/>
    <col min="1282" max="1282" width="21.7109375" style="305" customWidth="1"/>
    <col min="1283" max="1283" width="57" style="305" customWidth="1"/>
    <col min="1284" max="1537" width="9.140625" style="305"/>
    <col min="1538" max="1538" width="21.7109375" style="305" customWidth="1"/>
    <col min="1539" max="1539" width="57" style="305" customWidth="1"/>
    <col min="1540" max="1793" width="9.140625" style="305"/>
    <col min="1794" max="1794" width="21.7109375" style="305" customWidth="1"/>
    <col min="1795" max="1795" width="57" style="305" customWidth="1"/>
    <col min="1796" max="2049" width="9.140625" style="305"/>
    <col min="2050" max="2050" width="21.7109375" style="305" customWidth="1"/>
    <col min="2051" max="2051" width="57" style="305" customWidth="1"/>
    <col min="2052" max="2305" width="9.140625" style="305"/>
    <col min="2306" max="2306" width="21.7109375" style="305" customWidth="1"/>
    <col min="2307" max="2307" width="57" style="305" customWidth="1"/>
    <col min="2308" max="2561" width="9.140625" style="305"/>
    <col min="2562" max="2562" width="21.7109375" style="305" customWidth="1"/>
    <col min="2563" max="2563" width="57" style="305" customWidth="1"/>
    <col min="2564" max="2817" width="9.140625" style="305"/>
    <col min="2818" max="2818" width="21.7109375" style="305" customWidth="1"/>
    <col min="2819" max="2819" width="57" style="305" customWidth="1"/>
    <col min="2820" max="3073" width="9.140625" style="305"/>
    <col min="3074" max="3074" width="21.7109375" style="305" customWidth="1"/>
    <col min="3075" max="3075" width="57" style="305" customWidth="1"/>
    <col min="3076" max="3329" width="9.140625" style="305"/>
    <col min="3330" max="3330" width="21.7109375" style="305" customWidth="1"/>
    <col min="3331" max="3331" width="57" style="305" customWidth="1"/>
    <col min="3332" max="3585" width="9.140625" style="305"/>
    <col min="3586" max="3586" width="21.7109375" style="305" customWidth="1"/>
    <col min="3587" max="3587" width="57" style="305" customWidth="1"/>
    <col min="3588" max="3841" width="9.140625" style="305"/>
    <col min="3842" max="3842" width="21.7109375" style="305" customWidth="1"/>
    <col min="3843" max="3843" width="57" style="305" customWidth="1"/>
    <col min="3844" max="4097" width="9.140625" style="305"/>
    <col min="4098" max="4098" width="21.7109375" style="305" customWidth="1"/>
    <col min="4099" max="4099" width="57" style="305" customWidth="1"/>
    <col min="4100" max="4353" width="9.140625" style="305"/>
    <col min="4354" max="4354" width="21.7109375" style="305" customWidth="1"/>
    <col min="4355" max="4355" width="57" style="305" customWidth="1"/>
    <col min="4356" max="4609" width="9.140625" style="305"/>
    <col min="4610" max="4610" width="21.7109375" style="305" customWidth="1"/>
    <col min="4611" max="4611" width="57" style="305" customWidth="1"/>
    <col min="4612" max="4865" width="9.140625" style="305"/>
    <col min="4866" max="4866" width="21.7109375" style="305" customWidth="1"/>
    <col min="4867" max="4867" width="57" style="305" customWidth="1"/>
    <col min="4868" max="5121" width="9.140625" style="305"/>
    <col min="5122" max="5122" width="21.7109375" style="305" customWidth="1"/>
    <col min="5123" max="5123" width="57" style="305" customWidth="1"/>
    <col min="5124" max="5377" width="9.140625" style="305"/>
    <col min="5378" max="5378" width="21.7109375" style="305" customWidth="1"/>
    <col min="5379" max="5379" width="57" style="305" customWidth="1"/>
    <col min="5380" max="5633" width="9.140625" style="305"/>
    <col min="5634" max="5634" width="21.7109375" style="305" customWidth="1"/>
    <col min="5635" max="5635" width="57" style="305" customWidth="1"/>
    <col min="5636" max="5889" width="9.140625" style="305"/>
    <col min="5890" max="5890" width="21.7109375" style="305" customWidth="1"/>
    <col min="5891" max="5891" width="57" style="305" customWidth="1"/>
    <col min="5892" max="6145" width="9.140625" style="305"/>
    <col min="6146" max="6146" width="21.7109375" style="305" customWidth="1"/>
    <col min="6147" max="6147" width="57" style="305" customWidth="1"/>
    <col min="6148" max="6401" width="9.140625" style="305"/>
    <col min="6402" max="6402" width="21.7109375" style="305" customWidth="1"/>
    <col min="6403" max="6403" width="57" style="305" customWidth="1"/>
    <col min="6404" max="6657" width="9.140625" style="305"/>
    <col min="6658" max="6658" width="21.7109375" style="305" customWidth="1"/>
    <col min="6659" max="6659" width="57" style="305" customWidth="1"/>
    <col min="6660" max="6913" width="9.140625" style="305"/>
    <col min="6914" max="6914" width="21.7109375" style="305" customWidth="1"/>
    <col min="6915" max="6915" width="57" style="305" customWidth="1"/>
    <col min="6916" max="7169" width="9.140625" style="305"/>
    <col min="7170" max="7170" width="21.7109375" style="305" customWidth="1"/>
    <col min="7171" max="7171" width="57" style="305" customWidth="1"/>
    <col min="7172" max="7425" width="9.140625" style="305"/>
    <col min="7426" max="7426" width="21.7109375" style="305" customWidth="1"/>
    <col min="7427" max="7427" width="57" style="305" customWidth="1"/>
    <col min="7428" max="7681" width="9.140625" style="305"/>
    <col min="7682" max="7682" width="21.7109375" style="305" customWidth="1"/>
    <col min="7683" max="7683" width="57" style="305" customWidth="1"/>
    <col min="7684" max="7937" width="9.140625" style="305"/>
    <col min="7938" max="7938" width="21.7109375" style="305" customWidth="1"/>
    <col min="7939" max="7939" width="57" style="305" customWidth="1"/>
    <col min="7940" max="8193" width="9.140625" style="305"/>
    <col min="8194" max="8194" width="21.7109375" style="305" customWidth="1"/>
    <col min="8195" max="8195" width="57" style="305" customWidth="1"/>
    <col min="8196" max="8449" width="9.140625" style="305"/>
    <col min="8450" max="8450" width="21.7109375" style="305" customWidth="1"/>
    <col min="8451" max="8451" width="57" style="305" customWidth="1"/>
    <col min="8452" max="8705" width="9.140625" style="305"/>
    <col min="8706" max="8706" width="21.7109375" style="305" customWidth="1"/>
    <col min="8707" max="8707" width="57" style="305" customWidth="1"/>
    <col min="8708" max="8961" width="9.140625" style="305"/>
    <col min="8962" max="8962" width="21.7109375" style="305" customWidth="1"/>
    <col min="8963" max="8963" width="57" style="305" customWidth="1"/>
    <col min="8964" max="9217" width="9.140625" style="305"/>
    <col min="9218" max="9218" width="21.7109375" style="305" customWidth="1"/>
    <col min="9219" max="9219" width="57" style="305" customWidth="1"/>
    <col min="9220" max="9473" width="9.140625" style="305"/>
    <col min="9474" max="9474" width="21.7109375" style="305" customWidth="1"/>
    <col min="9475" max="9475" width="57" style="305" customWidth="1"/>
    <col min="9476" max="9729" width="9.140625" style="305"/>
    <col min="9730" max="9730" width="21.7109375" style="305" customWidth="1"/>
    <col min="9731" max="9731" width="57" style="305" customWidth="1"/>
    <col min="9732" max="9985" width="9.140625" style="305"/>
    <col min="9986" max="9986" width="21.7109375" style="305" customWidth="1"/>
    <col min="9987" max="9987" width="57" style="305" customWidth="1"/>
    <col min="9988" max="10241" width="9.140625" style="305"/>
    <col min="10242" max="10242" width="21.7109375" style="305" customWidth="1"/>
    <col min="10243" max="10243" width="57" style="305" customWidth="1"/>
    <col min="10244" max="10497" width="9.140625" style="305"/>
    <col min="10498" max="10498" width="21.7109375" style="305" customWidth="1"/>
    <col min="10499" max="10499" width="57" style="305" customWidth="1"/>
    <col min="10500" max="10753" width="9.140625" style="305"/>
    <col min="10754" max="10754" width="21.7109375" style="305" customWidth="1"/>
    <col min="10755" max="10755" width="57" style="305" customWidth="1"/>
    <col min="10756" max="11009" width="9.140625" style="305"/>
    <col min="11010" max="11010" width="21.7109375" style="305" customWidth="1"/>
    <col min="11011" max="11011" width="57" style="305" customWidth="1"/>
    <col min="11012" max="11265" width="9.140625" style="305"/>
    <col min="11266" max="11266" width="21.7109375" style="305" customWidth="1"/>
    <col min="11267" max="11267" width="57" style="305" customWidth="1"/>
    <col min="11268" max="11521" width="9.140625" style="305"/>
    <col min="11522" max="11522" width="21.7109375" style="305" customWidth="1"/>
    <col min="11523" max="11523" width="57" style="305" customWidth="1"/>
    <col min="11524" max="11777" width="9.140625" style="305"/>
    <col min="11778" max="11778" width="21.7109375" style="305" customWidth="1"/>
    <col min="11779" max="11779" width="57" style="305" customWidth="1"/>
    <col min="11780" max="12033" width="9.140625" style="305"/>
    <col min="12034" max="12034" width="21.7109375" style="305" customWidth="1"/>
    <col min="12035" max="12035" width="57" style="305" customWidth="1"/>
    <col min="12036" max="12289" width="9.140625" style="305"/>
    <col min="12290" max="12290" width="21.7109375" style="305" customWidth="1"/>
    <col min="12291" max="12291" width="57" style="305" customWidth="1"/>
    <col min="12292" max="12545" width="9.140625" style="305"/>
    <col min="12546" max="12546" width="21.7109375" style="305" customWidth="1"/>
    <col min="12547" max="12547" width="57" style="305" customWidth="1"/>
    <col min="12548" max="12801" width="9.140625" style="305"/>
    <col min="12802" max="12802" width="21.7109375" style="305" customWidth="1"/>
    <col min="12803" max="12803" width="57" style="305" customWidth="1"/>
    <col min="12804" max="13057" width="9.140625" style="305"/>
    <col min="13058" max="13058" width="21.7109375" style="305" customWidth="1"/>
    <col min="13059" max="13059" width="57" style="305" customWidth="1"/>
    <col min="13060" max="13313" width="9.140625" style="305"/>
    <col min="13314" max="13314" width="21.7109375" style="305" customWidth="1"/>
    <col min="13315" max="13315" width="57" style="305" customWidth="1"/>
    <col min="13316" max="13569" width="9.140625" style="305"/>
    <col min="13570" max="13570" width="21.7109375" style="305" customWidth="1"/>
    <col min="13571" max="13571" width="57" style="305" customWidth="1"/>
    <col min="13572" max="13825" width="9.140625" style="305"/>
    <col min="13826" max="13826" width="21.7109375" style="305" customWidth="1"/>
    <col min="13827" max="13827" width="57" style="305" customWidth="1"/>
    <col min="13828" max="14081" width="9.140625" style="305"/>
    <col min="14082" max="14082" width="21.7109375" style="305" customWidth="1"/>
    <col min="14083" max="14083" width="57" style="305" customWidth="1"/>
    <col min="14084" max="14337" width="9.140625" style="305"/>
    <col min="14338" max="14338" width="21.7109375" style="305" customWidth="1"/>
    <col min="14339" max="14339" width="57" style="305" customWidth="1"/>
    <col min="14340" max="14593" width="9.140625" style="305"/>
    <col min="14594" max="14594" width="21.7109375" style="305" customWidth="1"/>
    <col min="14595" max="14595" width="57" style="305" customWidth="1"/>
    <col min="14596" max="14849" width="9.140625" style="305"/>
    <col min="14850" max="14850" width="21.7109375" style="305" customWidth="1"/>
    <col min="14851" max="14851" width="57" style="305" customWidth="1"/>
    <col min="14852" max="15105" width="9.140625" style="305"/>
    <col min="15106" max="15106" width="21.7109375" style="305" customWidth="1"/>
    <col min="15107" max="15107" width="57" style="305" customWidth="1"/>
    <col min="15108" max="15361" width="9.140625" style="305"/>
    <col min="15362" max="15362" width="21.7109375" style="305" customWidth="1"/>
    <col min="15363" max="15363" width="57" style="305" customWidth="1"/>
    <col min="15364" max="15617" width="9.140625" style="305"/>
    <col min="15618" max="15618" width="21.7109375" style="305" customWidth="1"/>
    <col min="15619" max="15619" width="57" style="305" customWidth="1"/>
    <col min="15620" max="15873" width="9.140625" style="305"/>
    <col min="15874" max="15874" width="21.7109375" style="305" customWidth="1"/>
    <col min="15875" max="15875" width="57" style="305" customWidth="1"/>
    <col min="15876" max="16129" width="9.140625" style="305"/>
    <col min="16130" max="16130" width="21.7109375" style="305" customWidth="1"/>
    <col min="16131" max="16131" width="57" style="305" customWidth="1"/>
    <col min="16132" max="16384" width="9.140625" style="305"/>
  </cols>
  <sheetData>
    <row r="1" spans="1:3" ht="20.25" x14ac:dyDescent="0.25">
      <c r="A1" s="989" t="s">
        <v>346</v>
      </c>
      <c r="B1" s="989"/>
      <c r="C1" s="989"/>
    </row>
    <row r="2" spans="1:3" s="15" customFormat="1" x14ac:dyDescent="0.2"/>
    <row r="3" spans="1:3" s="15" customFormat="1" ht="20.25" x14ac:dyDescent="0.2">
      <c r="A3" s="989" t="s">
        <v>347</v>
      </c>
      <c r="B3" s="989"/>
      <c r="C3" s="989"/>
    </row>
    <row r="4" spans="1:3" ht="13.5" thickBot="1" x14ac:dyDescent="0.3"/>
    <row r="5" spans="1:3" s="517" customFormat="1" ht="13.5" thickBot="1" x14ac:dyDescent="0.3">
      <c r="A5" s="514" t="s">
        <v>348</v>
      </c>
      <c r="B5" s="515" t="s">
        <v>349</v>
      </c>
      <c r="C5" s="516" t="s">
        <v>350</v>
      </c>
    </row>
    <row r="6" spans="1:3" x14ac:dyDescent="0.25">
      <c r="A6" s="518">
        <v>11000</v>
      </c>
      <c r="B6" s="519" t="s">
        <v>121</v>
      </c>
      <c r="C6" s="520" t="s">
        <v>351</v>
      </c>
    </row>
    <row r="7" spans="1:3" x14ac:dyDescent="0.25">
      <c r="A7" s="521">
        <v>12000</v>
      </c>
      <c r="B7" s="522" t="s">
        <v>122</v>
      </c>
      <c r="C7" s="523" t="s">
        <v>352</v>
      </c>
    </row>
    <row r="8" spans="1:3" x14ac:dyDescent="0.25">
      <c r="A8" s="521">
        <v>13000</v>
      </c>
      <c r="B8" s="522" t="s">
        <v>123</v>
      </c>
      <c r="C8" s="523" t="s">
        <v>353</v>
      </c>
    </row>
    <row r="9" spans="1:3" x14ac:dyDescent="0.25">
      <c r="A9" s="521">
        <v>14000</v>
      </c>
      <c r="B9" s="522" t="s">
        <v>124</v>
      </c>
      <c r="C9" s="522" t="s">
        <v>354</v>
      </c>
    </row>
    <row r="10" spans="1:3" x14ac:dyDescent="0.25">
      <c r="A10" s="521">
        <v>15000</v>
      </c>
      <c r="B10" s="522" t="s">
        <v>125</v>
      </c>
      <c r="C10" s="522" t="s">
        <v>355</v>
      </c>
    </row>
    <row r="11" spans="1:3" x14ac:dyDescent="0.25">
      <c r="A11" s="521">
        <v>16000</v>
      </c>
      <c r="B11" s="522" t="s">
        <v>126</v>
      </c>
      <c r="C11" s="522" t="s">
        <v>356</v>
      </c>
    </row>
    <row r="12" spans="1:3" x14ac:dyDescent="0.25">
      <c r="A12" s="521">
        <v>17000</v>
      </c>
      <c r="B12" s="522" t="s">
        <v>127</v>
      </c>
      <c r="C12" s="522" t="s">
        <v>357</v>
      </c>
    </row>
    <row r="13" spans="1:3" x14ac:dyDescent="0.25">
      <c r="A13" s="521">
        <v>18000</v>
      </c>
      <c r="B13" s="522" t="s">
        <v>128</v>
      </c>
      <c r="C13" s="522" t="s">
        <v>219</v>
      </c>
    </row>
    <row r="14" spans="1:3" x14ac:dyDescent="0.25">
      <c r="A14" s="521">
        <v>19000</v>
      </c>
      <c r="B14" s="522" t="s">
        <v>129</v>
      </c>
      <c r="C14" s="522" t="s">
        <v>358</v>
      </c>
    </row>
    <row r="15" spans="1:3" x14ac:dyDescent="0.25">
      <c r="A15" s="521">
        <v>21000</v>
      </c>
      <c r="B15" s="522" t="s">
        <v>130</v>
      </c>
      <c r="C15" s="522" t="s">
        <v>359</v>
      </c>
    </row>
    <row r="16" spans="1:3" x14ac:dyDescent="0.25">
      <c r="A16" s="521">
        <v>22000</v>
      </c>
      <c r="B16" s="522" t="s">
        <v>131</v>
      </c>
      <c r="C16" s="522" t="s">
        <v>360</v>
      </c>
    </row>
    <row r="17" spans="1:3" x14ac:dyDescent="0.25">
      <c r="A17" s="521">
        <v>23000</v>
      </c>
      <c r="B17" s="522" t="s">
        <v>132</v>
      </c>
      <c r="C17" s="523" t="s">
        <v>361</v>
      </c>
    </row>
    <row r="18" spans="1:3" x14ac:dyDescent="0.25">
      <c r="A18" s="521">
        <v>24000</v>
      </c>
      <c r="B18" s="522" t="s">
        <v>133</v>
      </c>
      <c r="C18" s="523" t="s">
        <v>362</v>
      </c>
    </row>
    <row r="19" spans="1:3" x14ac:dyDescent="0.25">
      <c r="A19" s="521">
        <v>25000</v>
      </c>
      <c r="B19" s="522" t="s">
        <v>134</v>
      </c>
      <c r="C19" s="523" t="s">
        <v>363</v>
      </c>
    </row>
    <row r="20" spans="1:3" x14ac:dyDescent="0.25">
      <c r="A20" s="521">
        <v>26000</v>
      </c>
      <c r="B20" s="522" t="s">
        <v>135</v>
      </c>
      <c r="C20" s="523" t="s">
        <v>364</v>
      </c>
    </row>
    <row r="21" spans="1:3" x14ac:dyDescent="0.25">
      <c r="A21" s="521">
        <v>27000</v>
      </c>
      <c r="B21" s="522" t="s">
        <v>136</v>
      </c>
      <c r="C21" s="523" t="s">
        <v>365</v>
      </c>
    </row>
    <row r="22" spans="1:3" x14ac:dyDescent="0.25">
      <c r="A22" s="521">
        <v>28000</v>
      </c>
      <c r="B22" s="522" t="s">
        <v>137</v>
      </c>
      <c r="C22" s="523" t="s">
        <v>366</v>
      </c>
    </row>
    <row r="23" spans="1:3" x14ac:dyDescent="0.25">
      <c r="A23" s="521">
        <v>31000</v>
      </c>
      <c r="B23" s="522" t="s">
        <v>138</v>
      </c>
      <c r="C23" s="523" t="s">
        <v>367</v>
      </c>
    </row>
    <row r="24" spans="1:3" x14ac:dyDescent="0.25">
      <c r="A24" s="521">
        <v>41000</v>
      </c>
      <c r="B24" s="522" t="s">
        <v>139</v>
      </c>
      <c r="C24" s="523" t="s">
        <v>368</v>
      </c>
    </row>
    <row r="25" spans="1:3" x14ac:dyDescent="0.25">
      <c r="A25" s="521">
        <v>43000</v>
      </c>
      <c r="B25" s="522" t="s">
        <v>140</v>
      </c>
      <c r="C25" s="523" t="s">
        <v>369</v>
      </c>
    </row>
    <row r="26" spans="1:3" x14ac:dyDescent="0.25">
      <c r="A26" s="521">
        <v>51000</v>
      </c>
      <c r="B26" s="522" t="s">
        <v>141</v>
      </c>
      <c r="C26" s="523" t="s">
        <v>370</v>
      </c>
    </row>
    <row r="27" spans="1:3" x14ac:dyDescent="0.25">
      <c r="A27" s="521">
        <v>52000</v>
      </c>
      <c r="B27" s="522" t="s">
        <v>142</v>
      </c>
      <c r="C27" s="523" t="s">
        <v>371</v>
      </c>
    </row>
    <row r="28" spans="1:3" x14ac:dyDescent="0.25">
      <c r="A28" s="521">
        <v>53000</v>
      </c>
      <c r="B28" s="522" t="s">
        <v>143</v>
      </c>
      <c r="C28" s="523" t="s">
        <v>372</v>
      </c>
    </row>
    <row r="29" spans="1:3" x14ac:dyDescent="0.25">
      <c r="A29" s="521">
        <v>54000</v>
      </c>
      <c r="B29" s="522" t="s">
        <v>144</v>
      </c>
      <c r="C29" s="523" t="s">
        <v>373</v>
      </c>
    </row>
    <row r="30" spans="1:3" x14ac:dyDescent="0.25">
      <c r="A30" s="521">
        <v>55000</v>
      </c>
      <c r="B30" s="522" t="s">
        <v>145</v>
      </c>
      <c r="C30" s="523" t="s">
        <v>374</v>
      </c>
    </row>
    <row r="31" spans="1:3" ht="13.5" thickBot="1" x14ac:dyDescent="0.3">
      <c r="A31" s="524">
        <v>56000</v>
      </c>
      <c r="B31" s="525" t="s">
        <v>146</v>
      </c>
      <c r="C31" s="526" t="s">
        <v>375</v>
      </c>
    </row>
  </sheetData>
  <mergeCells count="2">
    <mergeCell ref="A1:C1"/>
    <mergeCell ref="A3:C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zkratky VŠ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2015-03-10T12:34:23Z</cp:lastPrinted>
  <dcterms:created xsi:type="dcterms:W3CDTF">2015-03-03T07:22:41Z</dcterms:created>
  <dcterms:modified xsi:type="dcterms:W3CDTF">2015-03-10T12:37:11Z</dcterms:modified>
</cp:coreProperties>
</file>