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hrstkad\Documents\Výroční zprávy\2017\"/>
    </mc:Choice>
  </mc:AlternateContent>
  <bookViews>
    <workbookView xWindow="0" yWindow="0" windowWidth="28800" windowHeight="12300" tabRatio="803"/>
  </bookViews>
  <sheets>
    <sheet name="Metodika" sheetId="76" r:id="rId1"/>
    <sheet name="2.1" sheetId="1" r:id="rId2"/>
    <sheet name="2.2" sheetId="59" r:id="rId3"/>
    <sheet name="2.3" sheetId="6" r:id="rId4"/>
    <sheet name="2.4" sheetId="7" r:id="rId5"/>
    <sheet name="2.5" sheetId="8" r:id="rId6"/>
    <sheet name="2.6" sheetId="32" r:id="rId7"/>
    <sheet name="2.7" sheetId="33" r:id="rId8"/>
    <sheet name="3.1" sheetId="47" r:id="rId9"/>
    <sheet name="3.2" sheetId="14" r:id="rId10"/>
    <sheet name="3.3" sheetId="63" r:id="rId11"/>
    <sheet name="3.4" sheetId="28" r:id="rId12"/>
    <sheet name="4.1" sheetId="17" r:id="rId13"/>
    <sheet name="5.1" sheetId="19" r:id="rId14"/>
    <sheet name="6.1" sheetId="21" r:id="rId15"/>
    <sheet name="6.2" sheetId="22" r:id="rId16"/>
    <sheet name="6.3" sheetId="23" r:id="rId17"/>
    <sheet name="6.4 po VŠ" sheetId="71" r:id="rId18"/>
    <sheet name="6.4 souhrn" sheetId="72" r:id="rId19"/>
    <sheet name="6.5" sheetId="24" r:id="rId20"/>
    <sheet name="6.6" sheetId="26" r:id="rId21"/>
    <sheet name="7.1" sheetId="61" r:id="rId22"/>
    <sheet name="7.2" sheetId="75" r:id="rId23"/>
    <sheet name="7.3" sheetId="58" r:id="rId24"/>
    <sheet name="8.1" sheetId="36" r:id="rId25"/>
    <sheet name="8.2" sheetId="57" r:id="rId26"/>
    <sheet name="8.3" sheetId="38" r:id="rId27"/>
    <sheet name="8.4" sheetId="40" r:id="rId28"/>
    <sheet name="12.1" sheetId="30" r:id="rId29"/>
    <sheet name="12.2" sheetId="31" r:id="rId30"/>
    <sheet name="12.3" sheetId="49" r:id="rId31"/>
    <sheet name="12.3 MU" sheetId="74" r:id="rId32"/>
  </sheets>
  <definedNames>
    <definedName name="_xlnm.Print_Area" localSheetId="0">Metodika!$A$1:$B$40</definedName>
  </definedNames>
  <calcPr calcId="152511"/>
</workbook>
</file>

<file path=xl/calcChain.xml><?xml version="1.0" encoding="utf-8"?>
<calcChain xmlns="http://schemas.openxmlformats.org/spreadsheetml/2006/main">
  <c r="C950" i="49" l="1"/>
  <c r="B950" i="49"/>
  <c r="C920" i="49"/>
  <c r="B920" i="49"/>
  <c r="C882" i="49"/>
  <c r="B882" i="49"/>
  <c r="C872" i="49"/>
  <c r="B872" i="49"/>
  <c r="E871" i="49"/>
  <c r="E870" i="49"/>
  <c r="E869" i="49"/>
  <c r="E868" i="49"/>
  <c r="E867" i="49"/>
  <c r="E866" i="49"/>
  <c r="C852" i="49"/>
  <c r="B852" i="49"/>
  <c r="C838" i="49"/>
  <c r="B838" i="49"/>
  <c r="C787" i="49"/>
  <c r="B787" i="49"/>
  <c r="C649" i="49"/>
  <c r="B649" i="49"/>
  <c r="C639" i="49"/>
  <c r="B639" i="49"/>
  <c r="C584" i="49"/>
  <c r="B584" i="49"/>
  <c r="E584" i="49" s="1"/>
  <c r="C567" i="49"/>
  <c r="C552" i="49"/>
  <c r="B552" i="49"/>
  <c r="B574" i="49" s="1"/>
  <c r="C548" i="49"/>
  <c r="C543" i="49"/>
  <c r="B543" i="49"/>
  <c r="C532" i="49"/>
  <c r="B532" i="49"/>
  <c r="C470" i="49"/>
  <c r="B470" i="49"/>
  <c r="C433" i="49"/>
  <c r="B433" i="49"/>
  <c r="C358" i="49"/>
  <c r="B358" i="49"/>
  <c r="C203" i="49"/>
  <c r="B203" i="49"/>
  <c r="C140" i="49"/>
  <c r="B140" i="49"/>
  <c r="E116" i="49"/>
  <c r="C116" i="49"/>
  <c r="B116" i="49"/>
  <c r="C15" i="49"/>
  <c r="B15" i="49"/>
  <c r="J4" i="71"/>
  <c r="J5" i="71"/>
  <c r="J6" i="71"/>
  <c r="J7" i="71"/>
  <c r="J13" i="71" s="1"/>
  <c r="J15" i="71" s="1"/>
  <c r="J8" i="71"/>
  <c r="J9" i="71"/>
  <c r="J10" i="71"/>
  <c r="J11" i="71"/>
  <c r="B12" i="71"/>
  <c r="C12" i="71"/>
  <c r="D12" i="71"/>
  <c r="E12" i="71"/>
  <c r="E14" i="71" s="1"/>
  <c r="F12" i="71"/>
  <c r="H12" i="71"/>
  <c r="I12" i="71"/>
  <c r="J12" i="71"/>
  <c r="J14" i="71" s="1"/>
  <c r="B13" i="71"/>
  <c r="C13" i="71"/>
  <c r="D13" i="71"/>
  <c r="E13" i="71"/>
  <c r="E15" i="71" s="1"/>
  <c r="F13" i="71"/>
  <c r="G13" i="71"/>
  <c r="H13" i="71"/>
  <c r="I13" i="71"/>
  <c r="I15" i="71" s="1"/>
  <c r="B14" i="71"/>
  <c r="C14" i="71"/>
  <c r="D14" i="71"/>
  <c r="F14" i="71"/>
  <c r="G14" i="71"/>
  <c r="H14" i="71"/>
  <c r="I14" i="71"/>
  <c r="B15" i="71"/>
  <c r="C15" i="71"/>
  <c r="D15" i="71"/>
  <c r="F15" i="71"/>
  <c r="G15" i="71"/>
  <c r="H15" i="71"/>
  <c r="J23" i="71"/>
  <c r="J24" i="71"/>
  <c r="J28" i="71"/>
  <c r="J29" i="71"/>
  <c r="J30" i="71"/>
  <c r="J31" i="71"/>
  <c r="J32" i="71"/>
  <c r="J33" i="71"/>
  <c r="J34" i="71"/>
  <c r="J35" i="71"/>
  <c r="J36" i="71"/>
  <c r="J37" i="71"/>
  <c r="J38" i="71"/>
  <c r="J39" i="71"/>
  <c r="J40" i="71"/>
  <c r="J41" i="71"/>
  <c r="J42" i="71"/>
  <c r="D43" i="71"/>
  <c r="F43" i="71"/>
  <c r="G43" i="71"/>
  <c r="J43" i="71"/>
  <c r="C44" i="71"/>
  <c r="J44" i="71" s="1"/>
  <c r="B45" i="71"/>
  <c r="C45" i="71"/>
  <c r="C47" i="71" s="1"/>
  <c r="D45" i="71"/>
  <c r="E45" i="71"/>
  <c r="G45" i="71"/>
  <c r="H45" i="71"/>
  <c r="H47" i="71" s="1"/>
  <c r="I45" i="71"/>
  <c r="B46" i="71"/>
  <c r="C46" i="71"/>
  <c r="J46" i="71" s="1"/>
  <c r="D46" i="71"/>
  <c r="E46" i="71"/>
  <c r="F46" i="71"/>
  <c r="G46" i="71"/>
  <c r="H46" i="71"/>
  <c r="I46" i="71"/>
  <c r="B47" i="71"/>
  <c r="D47" i="71"/>
  <c r="E47" i="71"/>
  <c r="F47" i="71"/>
  <c r="G47" i="71"/>
  <c r="I47" i="71"/>
  <c r="J51" i="71"/>
  <c r="J52" i="71"/>
  <c r="J53" i="71"/>
  <c r="J54" i="71"/>
  <c r="J76" i="71" s="1"/>
  <c r="J78" i="71" s="1"/>
  <c r="J55" i="71"/>
  <c r="J75" i="71" s="1"/>
  <c r="J77" i="71" s="1"/>
  <c r="J56" i="71"/>
  <c r="J57" i="71"/>
  <c r="J58" i="71"/>
  <c r="J59" i="71"/>
  <c r="J60" i="71"/>
  <c r="J61" i="71"/>
  <c r="J62" i="71"/>
  <c r="J63" i="71"/>
  <c r="J64" i="71"/>
  <c r="J65" i="71"/>
  <c r="J66" i="71"/>
  <c r="J67" i="71"/>
  <c r="J68" i="71"/>
  <c r="B75" i="71"/>
  <c r="C75" i="71"/>
  <c r="D75" i="71"/>
  <c r="E75" i="71"/>
  <c r="F75" i="71"/>
  <c r="H75" i="71"/>
  <c r="H77" i="71" s="1"/>
  <c r="I75" i="71"/>
  <c r="I77" i="71" s="1"/>
  <c r="B76" i="71"/>
  <c r="C76" i="71"/>
  <c r="C78" i="71" s="1"/>
  <c r="D76" i="71"/>
  <c r="D78" i="71" s="1"/>
  <c r="E76" i="71"/>
  <c r="F76" i="71"/>
  <c r="H76" i="71"/>
  <c r="H78" i="71" s="1"/>
  <c r="I76" i="71"/>
  <c r="I78" i="71" s="1"/>
  <c r="B77" i="71"/>
  <c r="C77" i="71"/>
  <c r="D77" i="71"/>
  <c r="E77" i="71"/>
  <c r="F77" i="71"/>
  <c r="G77" i="71"/>
  <c r="B78" i="71"/>
  <c r="E78" i="71"/>
  <c r="F78" i="71"/>
  <c r="G78" i="71"/>
  <c r="J82" i="71"/>
  <c r="J83" i="71"/>
  <c r="J84" i="71"/>
  <c r="J85" i="71"/>
  <c r="J89" i="71" s="1"/>
  <c r="J91" i="71" s="1"/>
  <c r="J86" i="71"/>
  <c r="J88" i="71" s="1"/>
  <c r="J90" i="71" s="1"/>
  <c r="J87" i="71"/>
  <c r="B88" i="71"/>
  <c r="C88" i="71"/>
  <c r="C90" i="71" s="1"/>
  <c r="D88" i="71"/>
  <c r="D90" i="71" s="1"/>
  <c r="E88" i="71"/>
  <c r="F88" i="71"/>
  <c r="H88" i="71"/>
  <c r="H90" i="71" s="1"/>
  <c r="I88" i="71"/>
  <c r="I90" i="71" s="1"/>
  <c r="B89" i="71"/>
  <c r="C89" i="71"/>
  <c r="C91" i="71" s="1"/>
  <c r="D89" i="71"/>
  <c r="D91" i="71" s="1"/>
  <c r="E89" i="71"/>
  <c r="F89" i="71"/>
  <c r="G89" i="71"/>
  <c r="G91" i="71" s="1"/>
  <c r="H89" i="71"/>
  <c r="H91" i="71" s="1"/>
  <c r="I89" i="71"/>
  <c r="B90" i="71"/>
  <c r="E90" i="71"/>
  <c r="F90" i="71"/>
  <c r="G90" i="71"/>
  <c r="B91" i="71"/>
  <c r="E91" i="71"/>
  <c r="F91" i="71"/>
  <c r="I91" i="71"/>
  <c r="J95" i="71"/>
  <c r="J96" i="71"/>
  <c r="J97" i="71"/>
  <c r="J113" i="71" s="1"/>
  <c r="J115" i="71" s="1"/>
  <c r="J98" i="71"/>
  <c r="J99" i="71"/>
  <c r="J100" i="71"/>
  <c r="J101" i="71"/>
  <c r="J102" i="71"/>
  <c r="J103" i="71"/>
  <c r="J104" i="71"/>
  <c r="J105" i="71"/>
  <c r="J106" i="71"/>
  <c r="J107" i="71"/>
  <c r="J108" i="71"/>
  <c r="J109" i="71"/>
  <c r="J110" i="71"/>
  <c r="J111" i="71"/>
  <c r="J112" i="71"/>
  <c r="B113" i="71"/>
  <c r="C113" i="71"/>
  <c r="D113" i="71"/>
  <c r="E113" i="71"/>
  <c r="F113" i="71"/>
  <c r="H113" i="71"/>
  <c r="H115" i="71" s="1"/>
  <c r="I113" i="71"/>
  <c r="B114" i="71"/>
  <c r="B116" i="71" s="1"/>
  <c r="C114" i="71"/>
  <c r="C116" i="71" s="1"/>
  <c r="D114" i="71"/>
  <c r="E114" i="71"/>
  <c r="F114" i="71"/>
  <c r="F116" i="71" s="1"/>
  <c r="H114" i="71"/>
  <c r="H116" i="71" s="1"/>
  <c r="I114" i="71"/>
  <c r="J114" i="71"/>
  <c r="B115" i="71"/>
  <c r="C115" i="71"/>
  <c r="D115" i="71"/>
  <c r="E115" i="71"/>
  <c r="F115" i="71"/>
  <c r="G115" i="71"/>
  <c r="I115" i="71"/>
  <c r="D116" i="71"/>
  <c r="E116" i="71"/>
  <c r="G116" i="71"/>
  <c r="I116" i="71"/>
  <c r="J116" i="71"/>
  <c r="J120" i="71"/>
  <c r="J121" i="71"/>
  <c r="J122" i="71"/>
  <c r="J123" i="71"/>
  <c r="J124" i="71"/>
  <c r="J125" i="71"/>
  <c r="J126" i="71"/>
  <c r="J127" i="71"/>
  <c r="J128" i="71"/>
  <c r="J129" i="71"/>
  <c r="J130" i="71"/>
  <c r="J131" i="71"/>
  <c r="J132" i="71"/>
  <c r="J133" i="71"/>
  <c r="J134" i="71"/>
  <c r="J135" i="71"/>
  <c r="J136" i="71"/>
  <c r="J137" i="71"/>
  <c r="J138" i="71"/>
  <c r="J139" i="71"/>
  <c r="J140" i="71"/>
  <c r="J141" i="71"/>
  <c r="B142" i="71"/>
  <c r="J142" i="71" s="1"/>
  <c r="C142" i="71"/>
  <c r="D142" i="71"/>
  <c r="E142" i="71"/>
  <c r="F142" i="71"/>
  <c r="H142" i="71"/>
  <c r="H144" i="71" s="1"/>
  <c r="J144" i="71" s="1"/>
  <c r="I142" i="71"/>
  <c r="B143" i="71"/>
  <c r="B145" i="71" s="1"/>
  <c r="C143" i="71"/>
  <c r="C145" i="71" s="1"/>
  <c r="D143" i="71"/>
  <c r="E143" i="71"/>
  <c r="F143" i="71"/>
  <c r="F145" i="71" s="1"/>
  <c r="H143" i="71"/>
  <c r="H145" i="71" s="1"/>
  <c r="I143" i="71"/>
  <c r="B144" i="71"/>
  <c r="C144" i="71"/>
  <c r="D144" i="71"/>
  <c r="E144" i="71"/>
  <c r="F144" i="71"/>
  <c r="G144" i="71"/>
  <c r="I144" i="71"/>
  <c r="D145" i="71"/>
  <c r="E145" i="71"/>
  <c r="G145" i="71"/>
  <c r="I145" i="71"/>
  <c r="J181" i="71"/>
  <c r="J182" i="71"/>
  <c r="J183" i="71"/>
  <c r="J184" i="71"/>
  <c r="J185" i="71"/>
  <c r="J186" i="71"/>
  <c r="J187" i="71"/>
  <c r="J188" i="71"/>
  <c r="J189" i="71"/>
  <c r="J190" i="71"/>
  <c r="J191" i="71"/>
  <c r="J192" i="71"/>
  <c r="J193" i="71"/>
  <c r="J194" i="71"/>
  <c r="J195" i="71"/>
  <c r="J196" i="71"/>
  <c r="B197" i="71"/>
  <c r="C197" i="71"/>
  <c r="D197" i="71"/>
  <c r="J197" i="71" s="1"/>
  <c r="E197" i="71"/>
  <c r="F197" i="71"/>
  <c r="H197" i="71"/>
  <c r="I197" i="71"/>
  <c r="I199" i="71" s="1"/>
  <c r="B198" i="71"/>
  <c r="C198" i="71"/>
  <c r="D198" i="71"/>
  <c r="J198" i="71" s="1"/>
  <c r="J200" i="71" s="1"/>
  <c r="E198" i="71"/>
  <c r="E200" i="71" s="1"/>
  <c r="F198" i="71"/>
  <c r="H198" i="71"/>
  <c r="I198" i="71"/>
  <c r="I200" i="71" s="1"/>
  <c r="B199" i="71"/>
  <c r="C199" i="71"/>
  <c r="D199" i="71"/>
  <c r="J199" i="71" s="1"/>
  <c r="E199" i="71"/>
  <c r="F199" i="71"/>
  <c r="G199" i="71"/>
  <c r="H199" i="71"/>
  <c r="B200" i="71"/>
  <c r="C200" i="71"/>
  <c r="F200" i="71"/>
  <c r="G200" i="71"/>
  <c r="H200" i="71"/>
  <c r="J204" i="71"/>
  <c r="J205" i="71"/>
  <c r="J206" i="71"/>
  <c r="J207" i="71"/>
  <c r="J208" i="71"/>
  <c r="J209" i="71"/>
  <c r="J210" i="71"/>
  <c r="J211" i="71"/>
  <c r="J212" i="71"/>
  <c r="J214" i="71" s="1"/>
  <c r="J216" i="71" s="1"/>
  <c r="J213" i="71"/>
  <c r="B214" i="71"/>
  <c r="C214" i="71"/>
  <c r="D214" i="71"/>
  <c r="E214" i="71"/>
  <c r="F214" i="71"/>
  <c r="H214" i="71"/>
  <c r="I214" i="71"/>
  <c r="I216" i="71" s="1"/>
  <c r="B215" i="71"/>
  <c r="C215" i="71"/>
  <c r="D215" i="71"/>
  <c r="D217" i="71" s="1"/>
  <c r="E215" i="71"/>
  <c r="E217" i="71" s="1"/>
  <c r="F215" i="71"/>
  <c r="H215" i="71"/>
  <c r="I215" i="71"/>
  <c r="I217" i="71" s="1"/>
  <c r="J215" i="71"/>
  <c r="J217" i="71" s="1"/>
  <c r="B216" i="71"/>
  <c r="C216" i="71"/>
  <c r="D216" i="71"/>
  <c r="E216" i="71"/>
  <c r="F216" i="71"/>
  <c r="G216" i="71"/>
  <c r="H216" i="71"/>
  <c r="B217" i="71"/>
  <c r="C217" i="71"/>
  <c r="F217" i="71"/>
  <c r="G217" i="71"/>
  <c r="H217" i="71"/>
  <c r="J221" i="71"/>
  <c r="J222" i="71"/>
  <c r="J223" i="71"/>
  <c r="J224" i="71"/>
  <c r="J225" i="71"/>
  <c r="J241" i="71" s="1"/>
  <c r="J243" i="71" s="1"/>
  <c r="J226" i="71"/>
  <c r="J242" i="71" s="1"/>
  <c r="J244" i="71" s="1"/>
  <c r="J227" i="71"/>
  <c r="J228" i="71"/>
  <c r="J229" i="71"/>
  <c r="J230" i="71"/>
  <c r="J231" i="71"/>
  <c r="J232" i="71"/>
  <c r="J233" i="71"/>
  <c r="J234" i="71"/>
  <c r="J235" i="71"/>
  <c r="J236" i="71"/>
  <c r="J237" i="71"/>
  <c r="J238" i="71"/>
  <c r="J239" i="71"/>
  <c r="J240" i="71"/>
  <c r="B241" i="71"/>
  <c r="C241" i="71"/>
  <c r="D241" i="71"/>
  <c r="E241" i="71"/>
  <c r="F241" i="71"/>
  <c r="H241" i="71"/>
  <c r="H243" i="71" s="1"/>
  <c r="I241" i="71"/>
  <c r="B242" i="71"/>
  <c r="B244" i="71" s="1"/>
  <c r="C242" i="71"/>
  <c r="C244" i="71" s="1"/>
  <c r="D242" i="71"/>
  <c r="E242" i="71"/>
  <c r="F242" i="71"/>
  <c r="F244" i="71" s="1"/>
  <c r="H242" i="71"/>
  <c r="H244" i="71" s="1"/>
  <c r="I242" i="71"/>
  <c r="B243" i="71"/>
  <c r="C243" i="71"/>
  <c r="D243" i="71"/>
  <c r="E243" i="71"/>
  <c r="F243" i="71"/>
  <c r="G243" i="71"/>
  <c r="I243" i="71"/>
  <c r="D244" i="71"/>
  <c r="E244" i="71"/>
  <c r="G244" i="71"/>
  <c r="I244" i="71"/>
  <c r="J248" i="71"/>
  <c r="J249" i="71"/>
  <c r="J250" i="71"/>
  <c r="J258" i="71" s="1"/>
  <c r="J260" i="71" s="1"/>
  <c r="J251" i="71"/>
  <c r="J259" i="71" s="1"/>
  <c r="J261" i="71" s="1"/>
  <c r="J252" i="71"/>
  <c r="J253" i="71"/>
  <c r="J254" i="71"/>
  <c r="J255" i="71"/>
  <c r="J256" i="71"/>
  <c r="J257" i="71"/>
  <c r="B258" i="71"/>
  <c r="C258" i="71"/>
  <c r="D258" i="71"/>
  <c r="E258" i="71"/>
  <c r="F258" i="71"/>
  <c r="H258" i="71"/>
  <c r="H260" i="71" s="1"/>
  <c r="I258" i="71"/>
  <c r="B259" i="71"/>
  <c r="B261" i="71" s="1"/>
  <c r="C259" i="71"/>
  <c r="C261" i="71" s="1"/>
  <c r="D259" i="71"/>
  <c r="E259" i="71"/>
  <c r="F259" i="71"/>
  <c r="F261" i="71" s="1"/>
  <c r="G259" i="71"/>
  <c r="G261" i="71" s="1"/>
  <c r="I259" i="71"/>
  <c r="B260" i="71"/>
  <c r="C260" i="71"/>
  <c r="D260" i="71"/>
  <c r="E260" i="71"/>
  <c r="F260" i="71"/>
  <c r="G260" i="71"/>
  <c r="I260" i="71"/>
  <c r="D261" i="71"/>
  <c r="E261" i="71"/>
  <c r="I261" i="71"/>
  <c r="J265" i="71"/>
  <c r="J266" i="71"/>
  <c r="J267" i="71"/>
  <c r="J268" i="71"/>
  <c r="J269" i="71"/>
  <c r="J270" i="71"/>
  <c r="J271" i="71"/>
  <c r="J272" i="71"/>
  <c r="J273" i="71"/>
  <c r="J274" i="71"/>
  <c r="J275" i="71"/>
  <c r="J276" i="71"/>
  <c r="J277" i="71"/>
  <c r="J278" i="71"/>
  <c r="J279" i="71"/>
  <c r="J280" i="71"/>
  <c r="J281" i="71"/>
  <c r="J282" i="71"/>
  <c r="J283" i="71"/>
  <c r="J284" i="71"/>
  <c r="J285" i="71"/>
  <c r="J286" i="71"/>
  <c r="J290" i="71"/>
  <c r="J291" i="71"/>
  <c r="J292" i="71"/>
  <c r="J293" i="71"/>
  <c r="J294" i="71"/>
  <c r="J295" i="71"/>
  <c r="J296" i="71"/>
  <c r="J297" i="71"/>
  <c r="J298" i="71"/>
  <c r="J299" i="71"/>
  <c r="J300" i="71"/>
  <c r="J301" i="71"/>
  <c r="J302" i="71"/>
  <c r="J303" i="71"/>
  <c r="J304" i="71"/>
  <c r="J305" i="71"/>
  <c r="J306" i="71"/>
  <c r="J307" i="71"/>
  <c r="J308" i="71"/>
  <c r="J309" i="71"/>
  <c r="J310" i="71"/>
  <c r="J311" i="71"/>
  <c r="J312" i="71"/>
  <c r="J313" i="71"/>
  <c r="J314" i="71"/>
  <c r="J315" i="71"/>
  <c r="J316" i="71"/>
  <c r="J317" i="71"/>
  <c r="J318" i="71"/>
  <c r="J319" i="71"/>
  <c r="J320" i="71"/>
  <c r="J321" i="71"/>
  <c r="J322" i="71"/>
  <c r="J323" i="71"/>
  <c r="J324" i="71"/>
  <c r="J325" i="71"/>
  <c r="J326" i="71"/>
  <c r="J327" i="71"/>
  <c r="B328" i="71"/>
  <c r="B330" i="71" s="1"/>
  <c r="C328" i="71"/>
  <c r="D328" i="71"/>
  <c r="E328" i="71"/>
  <c r="J328" i="71" s="1"/>
  <c r="F328" i="71"/>
  <c r="F330" i="71" s="1"/>
  <c r="G328" i="71"/>
  <c r="H328" i="71"/>
  <c r="I328" i="71"/>
  <c r="I330" i="71" s="1"/>
  <c r="B329" i="71"/>
  <c r="C329" i="71"/>
  <c r="D329" i="71"/>
  <c r="J329" i="71" s="1"/>
  <c r="E329" i="71"/>
  <c r="E331" i="71" s="1"/>
  <c r="F329" i="71"/>
  <c r="G329" i="71"/>
  <c r="H329" i="71"/>
  <c r="H331" i="71" s="1"/>
  <c r="I329" i="71"/>
  <c r="I331" i="71" s="1"/>
  <c r="C330" i="71"/>
  <c r="D330" i="71"/>
  <c r="G330" i="71"/>
  <c r="H330" i="71"/>
  <c r="B331" i="71"/>
  <c r="C331" i="71"/>
  <c r="F331" i="71"/>
  <c r="G331" i="71"/>
  <c r="J335" i="71"/>
  <c r="J336" i="71"/>
  <c r="J337" i="71"/>
  <c r="J338" i="71"/>
  <c r="J339" i="71"/>
  <c r="J340" i="71"/>
  <c r="J341" i="71"/>
  <c r="J342" i="71"/>
  <c r="J343" i="71"/>
  <c r="J344" i="71"/>
  <c r="J345" i="71"/>
  <c r="J346" i="71"/>
  <c r="J347" i="71"/>
  <c r="J348" i="71"/>
  <c r="J349" i="71"/>
  <c r="J350" i="71"/>
  <c r="B351" i="71"/>
  <c r="C351" i="71"/>
  <c r="D351" i="71"/>
  <c r="E351" i="71"/>
  <c r="F351" i="71"/>
  <c r="H351" i="71"/>
  <c r="I351" i="71"/>
  <c r="J351" i="71"/>
  <c r="J353" i="71" s="1"/>
  <c r="B352" i="71"/>
  <c r="B354" i="71" s="1"/>
  <c r="C352" i="71"/>
  <c r="D352" i="71"/>
  <c r="E352" i="71"/>
  <c r="E354" i="71" s="1"/>
  <c r="F352" i="71"/>
  <c r="F354" i="71" s="1"/>
  <c r="H352" i="71"/>
  <c r="I352" i="71"/>
  <c r="J352" i="71"/>
  <c r="J354" i="71" s="1"/>
  <c r="B353" i="71"/>
  <c r="C353" i="71"/>
  <c r="D353" i="71"/>
  <c r="E353" i="71"/>
  <c r="F353" i="71"/>
  <c r="G353" i="71"/>
  <c r="H353" i="71"/>
  <c r="I353" i="71"/>
  <c r="C354" i="71"/>
  <c r="D354" i="71"/>
  <c r="G354" i="71"/>
  <c r="H354" i="71"/>
  <c r="I354" i="71"/>
  <c r="J358" i="71"/>
  <c r="J359" i="71"/>
  <c r="J360" i="71"/>
  <c r="J361" i="71"/>
  <c r="J362" i="71"/>
  <c r="J363" i="71"/>
  <c r="J364" i="71"/>
  <c r="J365" i="71"/>
  <c r="J366" i="71"/>
  <c r="J367" i="71"/>
  <c r="J368" i="71"/>
  <c r="J369" i="71"/>
  <c r="J370" i="71"/>
  <c r="J371" i="71"/>
  <c r="J372" i="71"/>
  <c r="J373" i="71"/>
  <c r="J374" i="71"/>
  <c r="J375" i="71"/>
  <c r="B376" i="71"/>
  <c r="C376" i="71"/>
  <c r="D376" i="71"/>
  <c r="E376" i="71"/>
  <c r="F376" i="71"/>
  <c r="H376" i="71"/>
  <c r="I376" i="71"/>
  <c r="J376" i="71"/>
  <c r="J378" i="71" s="1"/>
  <c r="B377" i="71"/>
  <c r="B379" i="71" s="1"/>
  <c r="C377" i="71"/>
  <c r="D377" i="71"/>
  <c r="E377" i="71"/>
  <c r="E379" i="71" s="1"/>
  <c r="F377" i="71"/>
  <c r="F379" i="71" s="1"/>
  <c r="H377" i="71"/>
  <c r="I377" i="71"/>
  <c r="J377" i="71"/>
  <c r="J379" i="71" s="1"/>
  <c r="B378" i="71"/>
  <c r="C378" i="71"/>
  <c r="D378" i="71"/>
  <c r="E378" i="71"/>
  <c r="F378" i="71"/>
  <c r="G378" i="71"/>
  <c r="H378" i="71"/>
  <c r="I378" i="71"/>
  <c r="C379" i="71"/>
  <c r="D379" i="71"/>
  <c r="G379" i="71"/>
  <c r="H379" i="71"/>
  <c r="I379" i="71"/>
  <c r="J383" i="71"/>
  <c r="J384" i="71"/>
  <c r="J385" i="71"/>
  <c r="J397" i="71" s="1"/>
  <c r="J399" i="71" s="1"/>
  <c r="J386" i="71"/>
  <c r="J387" i="71"/>
  <c r="J388" i="71"/>
  <c r="J398" i="71" s="1"/>
  <c r="J400" i="71" s="1"/>
  <c r="J389" i="71"/>
  <c r="J390" i="71"/>
  <c r="J391" i="71"/>
  <c r="J392" i="71"/>
  <c r="J393" i="71"/>
  <c r="J394" i="71"/>
  <c r="J395" i="71"/>
  <c r="J396" i="71"/>
  <c r="B397" i="71"/>
  <c r="C397" i="71"/>
  <c r="D397" i="71"/>
  <c r="E397" i="71"/>
  <c r="E399" i="71" s="1"/>
  <c r="F397" i="71"/>
  <c r="I397" i="71"/>
  <c r="B398" i="71"/>
  <c r="B400" i="71" s="1"/>
  <c r="C398" i="71"/>
  <c r="C400" i="71" s="1"/>
  <c r="D398" i="71"/>
  <c r="E398" i="71"/>
  <c r="F398" i="71"/>
  <c r="F400" i="71" s="1"/>
  <c r="G398" i="71"/>
  <c r="G400" i="71" s="1"/>
  <c r="I398" i="71"/>
  <c r="B399" i="71"/>
  <c r="C399" i="71"/>
  <c r="D399" i="71"/>
  <c r="F399" i="71"/>
  <c r="G399" i="71"/>
  <c r="H399" i="71"/>
  <c r="I399" i="71"/>
  <c r="D400" i="71"/>
  <c r="E400" i="71"/>
  <c r="H400" i="71"/>
  <c r="I400" i="71"/>
  <c r="J404" i="71"/>
  <c r="J405" i="71"/>
  <c r="J406" i="71"/>
  <c r="J430" i="71" s="1"/>
  <c r="J432" i="71" s="1"/>
  <c r="J407" i="71"/>
  <c r="J431" i="71" s="1"/>
  <c r="J433" i="71" s="1"/>
  <c r="J408" i="71"/>
  <c r="J409" i="71"/>
  <c r="J410" i="71"/>
  <c r="J411" i="71"/>
  <c r="J412" i="71"/>
  <c r="J413" i="71"/>
  <c r="J414" i="71"/>
  <c r="J415" i="71"/>
  <c r="J416" i="71"/>
  <c r="J417" i="71"/>
  <c r="J418" i="71"/>
  <c r="J419" i="71"/>
  <c r="J420" i="71"/>
  <c r="J421" i="71"/>
  <c r="J425" i="71"/>
  <c r="J427" i="71"/>
  <c r="J429" i="71"/>
  <c r="B430" i="71"/>
  <c r="C430" i="71"/>
  <c r="D430" i="71"/>
  <c r="E430" i="71"/>
  <c r="F430" i="71"/>
  <c r="H430" i="71"/>
  <c r="I430" i="71"/>
  <c r="B431" i="71"/>
  <c r="C431" i="71"/>
  <c r="D431" i="71"/>
  <c r="E431" i="71"/>
  <c r="F431" i="71"/>
  <c r="H431" i="71"/>
  <c r="H433" i="71" s="1"/>
  <c r="I431" i="71"/>
  <c r="I433" i="71" s="1"/>
  <c r="B432" i="71"/>
  <c r="C432" i="71"/>
  <c r="D432" i="71"/>
  <c r="E432" i="71"/>
  <c r="G432" i="71"/>
  <c r="H432" i="71"/>
  <c r="I432" i="71"/>
  <c r="B433" i="71"/>
  <c r="C433" i="71"/>
  <c r="D433" i="71"/>
  <c r="E433" i="71"/>
  <c r="F433" i="71"/>
  <c r="G433" i="71"/>
  <c r="E437" i="71"/>
  <c r="J437" i="71" s="1"/>
  <c r="J438" i="71"/>
  <c r="J439" i="71"/>
  <c r="J440" i="71"/>
  <c r="J454" i="71" s="1"/>
  <c r="J458" i="71" s="1"/>
  <c r="E441" i="71"/>
  <c r="J441" i="71" s="1"/>
  <c r="J453" i="71" s="1"/>
  <c r="J457" i="71" s="1"/>
  <c r="J442" i="71"/>
  <c r="J443" i="71"/>
  <c r="J444" i="71"/>
  <c r="J445" i="71"/>
  <c r="J446" i="71"/>
  <c r="J447" i="71"/>
  <c r="J448" i="71"/>
  <c r="J449" i="71"/>
  <c r="J450" i="71"/>
  <c r="J451" i="71"/>
  <c r="J452" i="71"/>
  <c r="B453" i="71"/>
  <c r="D453" i="71"/>
  <c r="E453" i="71"/>
  <c r="E457" i="71" s="1"/>
  <c r="F453" i="71"/>
  <c r="H453" i="71"/>
  <c r="I453" i="71"/>
  <c r="B454" i="71"/>
  <c r="C454" i="71"/>
  <c r="D454" i="71"/>
  <c r="E454" i="71"/>
  <c r="F454" i="71"/>
  <c r="G454" i="71"/>
  <c r="H454" i="71"/>
  <c r="I454" i="71"/>
  <c r="J455" i="71"/>
  <c r="J456" i="71"/>
  <c r="B457" i="71"/>
  <c r="C457" i="71"/>
  <c r="D457" i="71"/>
  <c r="F457" i="71"/>
  <c r="G457" i="71"/>
  <c r="H457" i="71"/>
  <c r="I457" i="71"/>
  <c r="B458" i="71"/>
  <c r="C458" i="71"/>
  <c r="D458" i="71"/>
  <c r="E458" i="71"/>
  <c r="F458" i="71"/>
  <c r="G458" i="71"/>
  <c r="H458" i="71"/>
  <c r="I458" i="71"/>
  <c r="J462" i="71"/>
  <c r="J463" i="71"/>
  <c r="J464" i="71"/>
  <c r="J465" i="71"/>
  <c r="J466" i="71"/>
  <c r="J467" i="71"/>
  <c r="J468" i="71"/>
  <c r="J480" i="71" s="1"/>
  <c r="J469" i="71"/>
  <c r="J470" i="71"/>
  <c r="J471" i="71"/>
  <c r="J472" i="71"/>
  <c r="J473" i="71"/>
  <c r="J479" i="71" s="1"/>
  <c r="J474" i="71"/>
  <c r="J475" i="71"/>
  <c r="B476" i="71"/>
  <c r="J476" i="71" s="1"/>
  <c r="C476" i="71"/>
  <c r="D476" i="71"/>
  <c r="E476" i="71"/>
  <c r="F476" i="71"/>
  <c r="F480" i="71" s="1"/>
  <c r="H476" i="71"/>
  <c r="I476" i="71"/>
  <c r="B477" i="71"/>
  <c r="J477" i="71" s="1"/>
  <c r="C477" i="71"/>
  <c r="D477" i="71"/>
  <c r="E477" i="71"/>
  <c r="F477" i="71"/>
  <c r="H477" i="71"/>
  <c r="H481" i="71" s="1"/>
  <c r="I477" i="71"/>
  <c r="J478" i="71"/>
  <c r="B479" i="71"/>
  <c r="C480" i="71"/>
  <c r="D480" i="71"/>
  <c r="E480" i="71"/>
  <c r="G480" i="71"/>
  <c r="H480" i="71"/>
  <c r="I480" i="71"/>
  <c r="B481" i="71"/>
  <c r="C481" i="71"/>
  <c r="D481" i="71"/>
  <c r="E481" i="71"/>
  <c r="F481" i="71"/>
  <c r="G481" i="71"/>
  <c r="I481" i="71"/>
  <c r="J481" i="71"/>
  <c r="J485" i="71"/>
  <c r="J486" i="71"/>
  <c r="J487" i="71"/>
  <c r="J488" i="71"/>
  <c r="J498" i="71" s="1"/>
  <c r="J500" i="71" s="1"/>
  <c r="J489" i="71"/>
  <c r="J490" i="71"/>
  <c r="J491" i="71"/>
  <c r="J492" i="71"/>
  <c r="J493" i="71"/>
  <c r="J494" i="71"/>
  <c r="J495" i="71"/>
  <c r="J496" i="71"/>
  <c r="B497" i="71"/>
  <c r="B499" i="71" s="1"/>
  <c r="C497" i="71"/>
  <c r="D497" i="71"/>
  <c r="E497" i="71"/>
  <c r="E499" i="71" s="1"/>
  <c r="F497" i="71"/>
  <c r="F499" i="71" s="1"/>
  <c r="H497" i="71"/>
  <c r="I497" i="71"/>
  <c r="J497" i="71"/>
  <c r="J499" i="71" s="1"/>
  <c r="B498" i="71"/>
  <c r="B500" i="71" s="1"/>
  <c r="C498" i="71"/>
  <c r="D498" i="71"/>
  <c r="E498" i="71"/>
  <c r="E500" i="71" s="1"/>
  <c r="F498" i="71"/>
  <c r="F500" i="71" s="1"/>
  <c r="G498" i="71"/>
  <c r="H498" i="71"/>
  <c r="I498" i="71"/>
  <c r="I500" i="71" s="1"/>
  <c r="C499" i="71"/>
  <c r="D499" i="71"/>
  <c r="G499" i="71"/>
  <c r="H499" i="71"/>
  <c r="I499" i="71"/>
  <c r="C500" i="71"/>
  <c r="D500" i="71"/>
  <c r="G500" i="71"/>
  <c r="H500" i="71"/>
  <c r="J504" i="71"/>
  <c r="J505" i="71"/>
  <c r="J506" i="71"/>
  <c r="J507" i="71"/>
  <c r="J508" i="71"/>
  <c r="J510" i="71" s="1"/>
  <c r="J512" i="71" s="1"/>
  <c r="J509" i="71"/>
  <c r="J511" i="71" s="1"/>
  <c r="J513" i="71" s="1"/>
  <c r="B510" i="71"/>
  <c r="C510" i="71"/>
  <c r="D510" i="71"/>
  <c r="D512" i="71" s="1"/>
  <c r="E510" i="71"/>
  <c r="F510" i="71"/>
  <c r="H510" i="71"/>
  <c r="I510" i="71"/>
  <c r="I512" i="71" s="1"/>
  <c r="B511" i="71"/>
  <c r="C511" i="71"/>
  <c r="D511" i="71"/>
  <c r="D513" i="71" s="1"/>
  <c r="E511" i="71"/>
  <c r="E513" i="71" s="1"/>
  <c r="F511" i="71"/>
  <c r="G511" i="71"/>
  <c r="H511" i="71"/>
  <c r="H513" i="71" s="1"/>
  <c r="I511" i="71"/>
  <c r="I513" i="71" s="1"/>
  <c r="B512" i="71"/>
  <c r="C512" i="71"/>
  <c r="F512" i="71"/>
  <c r="G512" i="71"/>
  <c r="H512" i="71"/>
  <c r="B513" i="71"/>
  <c r="C513" i="71"/>
  <c r="F513" i="71"/>
  <c r="G513" i="71"/>
  <c r="J517" i="71"/>
  <c r="J518" i="71"/>
  <c r="J519" i="71"/>
  <c r="J520" i="71"/>
  <c r="J521" i="71"/>
  <c r="J523" i="71" s="1"/>
  <c r="J525" i="71" s="1"/>
  <c r="J522" i="71"/>
  <c r="J524" i="71" s="1"/>
  <c r="J526" i="71" s="1"/>
  <c r="B523" i="71"/>
  <c r="C523" i="71"/>
  <c r="D523" i="71"/>
  <c r="D525" i="71" s="1"/>
  <c r="E523" i="71"/>
  <c r="E525" i="71" s="1"/>
  <c r="F523" i="71"/>
  <c r="H523" i="71"/>
  <c r="I523" i="71"/>
  <c r="I525" i="71" s="1"/>
  <c r="B524" i="71"/>
  <c r="C524" i="71"/>
  <c r="D524" i="71"/>
  <c r="D526" i="71" s="1"/>
  <c r="E524" i="71"/>
  <c r="E526" i="71" s="1"/>
  <c r="F524" i="71"/>
  <c r="G524" i="71"/>
  <c r="H524" i="71"/>
  <c r="H526" i="71" s="1"/>
  <c r="I524" i="71"/>
  <c r="I526" i="71" s="1"/>
  <c r="B525" i="71"/>
  <c r="C525" i="71"/>
  <c r="F525" i="71"/>
  <c r="G525" i="71"/>
  <c r="H525" i="71"/>
  <c r="B526" i="71"/>
  <c r="C526" i="71"/>
  <c r="F526" i="71"/>
  <c r="G526" i="71"/>
  <c r="J530" i="71"/>
  <c r="J531" i="71"/>
  <c r="J532" i="71"/>
  <c r="J533" i="71"/>
  <c r="J537" i="71" s="1"/>
  <c r="J539" i="71" s="1"/>
  <c r="J534" i="71"/>
  <c r="J536" i="71" s="1"/>
  <c r="J538" i="71" s="1"/>
  <c r="J535" i="71"/>
  <c r="B536" i="71"/>
  <c r="C536" i="71"/>
  <c r="C538" i="71" s="1"/>
  <c r="D536" i="71"/>
  <c r="D538" i="71" s="1"/>
  <c r="E536" i="71"/>
  <c r="F536" i="71"/>
  <c r="H536" i="71"/>
  <c r="H538" i="71" s="1"/>
  <c r="I536" i="71"/>
  <c r="I538" i="71" s="1"/>
  <c r="B537" i="71"/>
  <c r="C537" i="71"/>
  <c r="C539" i="71" s="1"/>
  <c r="D537" i="71"/>
  <c r="D539" i="71" s="1"/>
  <c r="E537" i="71"/>
  <c r="F537" i="71"/>
  <c r="G537" i="71"/>
  <c r="G539" i="71" s="1"/>
  <c r="H537" i="71"/>
  <c r="H539" i="71" s="1"/>
  <c r="I537" i="71"/>
  <c r="B538" i="71"/>
  <c r="E538" i="71"/>
  <c r="F538" i="71"/>
  <c r="G538" i="71"/>
  <c r="B539" i="71"/>
  <c r="E539" i="71"/>
  <c r="F539" i="71"/>
  <c r="I539" i="71"/>
  <c r="J543" i="71"/>
  <c r="J544" i="71"/>
  <c r="J545" i="71"/>
  <c r="J567" i="71" s="1"/>
  <c r="J571" i="71" s="1"/>
  <c r="J546" i="71"/>
  <c r="J547" i="71"/>
  <c r="J548" i="71"/>
  <c r="J549" i="71"/>
  <c r="J550" i="71"/>
  <c r="J551" i="71"/>
  <c r="J552" i="71"/>
  <c r="J553" i="71"/>
  <c r="J554" i="71"/>
  <c r="J555" i="71"/>
  <c r="J556" i="71"/>
  <c r="J557" i="71"/>
  <c r="J558" i="71"/>
  <c r="J559" i="71"/>
  <c r="J560" i="71"/>
  <c r="J561" i="71"/>
  <c r="J562" i="71"/>
  <c r="J563" i="71"/>
  <c r="J564" i="71"/>
  <c r="J565" i="71"/>
  <c r="J566" i="71"/>
  <c r="B567" i="71"/>
  <c r="C567" i="71"/>
  <c r="D567" i="71"/>
  <c r="D571" i="71" s="1"/>
  <c r="E567" i="71"/>
  <c r="E571" i="71" s="1"/>
  <c r="F567" i="71"/>
  <c r="H567" i="71"/>
  <c r="I567" i="71"/>
  <c r="I571" i="71" s="1"/>
  <c r="B568" i="71"/>
  <c r="C568" i="71"/>
  <c r="D568" i="71"/>
  <c r="D572" i="71" s="1"/>
  <c r="E568" i="71"/>
  <c r="F568" i="71"/>
  <c r="H568" i="71"/>
  <c r="I568" i="71"/>
  <c r="I572" i="71" s="1"/>
  <c r="J568" i="71"/>
  <c r="J569" i="71"/>
  <c r="J570" i="71"/>
  <c r="B571" i="71"/>
  <c r="C571" i="71"/>
  <c r="F571" i="71"/>
  <c r="G571" i="71"/>
  <c r="H571" i="71"/>
  <c r="B572" i="71"/>
  <c r="C572" i="71"/>
  <c r="E572" i="71"/>
  <c r="F572" i="71"/>
  <c r="G572" i="71"/>
  <c r="H572" i="71"/>
  <c r="J572" i="71"/>
  <c r="J577" i="71"/>
  <c r="J578" i="71"/>
  <c r="J579" i="71"/>
  <c r="J580" i="71"/>
  <c r="J581" i="71"/>
  <c r="J584" i="71"/>
  <c r="J585" i="71"/>
  <c r="J586" i="71"/>
  <c r="J587" i="71"/>
  <c r="J588" i="71"/>
  <c r="J589" i="71"/>
  <c r="J590" i="71"/>
  <c r="J591" i="71"/>
  <c r="J592" i="71"/>
  <c r="J593" i="71"/>
  <c r="J594" i="71"/>
  <c r="J595" i="71"/>
  <c r="J596" i="71"/>
  <c r="J597" i="71"/>
  <c r="J598" i="71"/>
  <c r="J599" i="71"/>
  <c r="C574" i="49" l="1"/>
  <c r="J145" i="71"/>
  <c r="J47" i="71"/>
  <c r="B480" i="71"/>
  <c r="J143" i="71"/>
  <c r="D331" i="71"/>
  <c r="J331" i="71" s="1"/>
  <c r="E330" i="71"/>
  <c r="J330" i="71" s="1"/>
  <c r="J45" i="71"/>
  <c r="D200" i="71"/>
  <c r="B15" i="28" l="1"/>
  <c r="C15" i="28" l="1"/>
  <c r="K3" i="40" l="1"/>
  <c r="J3" i="40"/>
  <c r="J5" i="40" l="1"/>
</calcChain>
</file>

<file path=xl/comments1.xml><?xml version="1.0" encoding="utf-8"?>
<comments xmlns="http://schemas.openxmlformats.org/spreadsheetml/2006/main">
  <authors>
    <author>Hrstka Dušan</author>
  </authors>
  <commentList>
    <comment ref="F3" authorId="0" shapeId="0">
      <text>
        <r>
          <rPr>
            <sz val="9"/>
            <color indexed="81"/>
            <rFont val="Tahoma"/>
            <family val="2"/>
            <charset val="238"/>
          </rPr>
          <t>Výsledná hodnota neodpovídá součtu buněk, jelikož některé VŠ uvádí jen celkové počty</t>
        </r>
      </text>
    </comment>
    <comment ref="F4" authorId="0" shapeId="0">
      <text>
        <r>
          <rPr>
            <sz val="9"/>
            <color indexed="81"/>
            <rFont val="Tahoma"/>
            <family val="2"/>
            <charset val="238"/>
          </rPr>
          <t>Výsledná hodnota neodpovídá součtu buněk, jelikož některé VŠ uvádí jen celkové počty</t>
        </r>
      </text>
    </comment>
  </commentList>
</comments>
</file>

<file path=xl/comments2.xml><?xml version="1.0" encoding="utf-8"?>
<comments xmlns="http://schemas.openxmlformats.org/spreadsheetml/2006/main">
  <authors>
    <author>Hrstka Dušan</author>
  </authors>
  <commentList>
    <comment ref="A14" authorId="0" shapeId="0">
      <text>
        <r>
          <rPr>
            <sz val="9"/>
            <color indexed="81"/>
            <rFont val="Tahoma"/>
            <family val="2"/>
            <charset val="238"/>
          </rPr>
          <t xml:space="preserve">Údaj celkem je součtem celkových údajů za jednotlivé VŠ, nikoliv součtem skupin studijních programů v daném sloupci. 
</t>
        </r>
      </text>
    </comment>
  </commentList>
</comments>
</file>

<file path=xl/comments3.xml><?xml version="1.0" encoding="utf-8"?>
<comments xmlns="http://schemas.openxmlformats.org/spreadsheetml/2006/main">
  <authors>
    <author>Dušan Hrstka</author>
  </authors>
  <commentList>
    <comment ref="E20" authorId="0" shapeId="0">
      <text>
        <r>
          <rPr>
            <sz val="9"/>
            <color indexed="81"/>
            <rFont val="Tahoma"/>
            <family val="2"/>
            <charset val="238"/>
          </rPr>
          <t>Údaj uvedený vysokou školou přesahuje 100 %
(126 %)</t>
        </r>
      </text>
    </comment>
  </commentList>
</comments>
</file>

<file path=xl/comments4.xml><?xml version="1.0" encoding="utf-8"?>
<comments xmlns="http://schemas.openxmlformats.org/spreadsheetml/2006/main">
  <authors>
    <author>Hrstka Dušan</author>
  </authors>
  <commentList>
    <comment ref="A4" authorId="0" shapeId="0">
      <text>
        <r>
          <rPr>
            <sz val="9"/>
            <color indexed="81"/>
            <rFont val="Tahoma"/>
            <family val="2"/>
            <charset val="238"/>
          </rPr>
          <t xml:space="preserve">4 vysoké školy nedodaly údaje, jedna neeviduje všechny uvedené položky a v případě další se u některých položek jedná o kvalifikovaný odhad
</t>
        </r>
      </text>
    </comment>
  </commentList>
</comments>
</file>

<file path=xl/comments5.xml><?xml version="1.0" encoding="utf-8"?>
<comments xmlns="http://schemas.openxmlformats.org/spreadsheetml/2006/main">
  <authors>
    <author>Dušan Hrstka</author>
  </authors>
  <commentList>
    <comment ref="D3" authorId="0" shapeId="0">
      <text>
        <r>
          <rPr>
            <sz val="9"/>
            <color indexed="81"/>
            <rFont val="Tahoma"/>
            <family val="2"/>
            <charset val="238"/>
          </rPr>
          <t>Počet celkem neodpovídá součtu položek, jelikož některé VŠ uvedly pouze celkový údaj.</t>
        </r>
      </text>
    </comment>
  </commentList>
</comments>
</file>

<file path=xl/comments6.xml><?xml version="1.0" encoding="utf-8"?>
<comments xmlns="http://schemas.openxmlformats.org/spreadsheetml/2006/main">
  <authors>
    <author>Hrstka Dušan</author>
  </authors>
  <commentList>
    <comment ref="A7" authorId="0" shapeId="0">
      <text>
        <r>
          <rPr>
            <sz val="9"/>
            <color indexed="81"/>
            <rFont val="Tahoma"/>
            <family val="2"/>
            <charset val="238"/>
          </rPr>
          <t xml:space="preserve">Z důvodu nejasného požadavku na vykazované údaje uvedené hodnoty pravděpodobně neodpovídají  skutečnému stavu. </t>
        </r>
      </text>
    </comment>
    <comment ref="A8" authorId="0" shapeId="0">
      <text>
        <r>
          <rPr>
            <sz val="9"/>
            <color indexed="81"/>
            <rFont val="Tahoma"/>
            <family val="2"/>
            <charset val="238"/>
          </rPr>
          <t xml:space="preserve">Z důvodu nejasného požadavku na vykazované údaje uvedené hodnoty pravděpodobně neodpovídají  skutečnému stavu. </t>
        </r>
      </text>
    </comment>
  </commentList>
</comments>
</file>

<file path=xl/sharedStrings.xml><?xml version="1.0" encoding="utf-8"?>
<sst xmlns="http://schemas.openxmlformats.org/spreadsheetml/2006/main" count="4805" uniqueCount="2439">
  <si>
    <t>Bakalářské studium</t>
  </si>
  <si>
    <t>Navazující magisterské studium</t>
  </si>
  <si>
    <t>Magisterské studium</t>
  </si>
  <si>
    <t>Doktorské studium</t>
  </si>
  <si>
    <t>CELKEM</t>
  </si>
  <si>
    <t>přírodní vědy a nauky</t>
  </si>
  <si>
    <t>21-39</t>
  </si>
  <si>
    <t>51-53</t>
  </si>
  <si>
    <t>11-18</t>
  </si>
  <si>
    <t>KKOV</t>
  </si>
  <si>
    <t>Skupiny akreditovaných studijních programů</t>
  </si>
  <si>
    <t>technické vědy a nauky</t>
  </si>
  <si>
    <t>zeměděl.-les. a veter. vědy a nauky</t>
  </si>
  <si>
    <t>zdravot., lékař. a farm. vědy a nauky</t>
  </si>
  <si>
    <t>společenské vědy, nauky a služby</t>
  </si>
  <si>
    <t>ekonomie</t>
  </si>
  <si>
    <t>právo, právní a veřejnosprávní činnost</t>
  </si>
  <si>
    <t>pedagogika, učitelství a sociál. péče</t>
  </si>
  <si>
    <t>obory z oblasti psychologie</t>
  </si>
  <si>
    <t>vědy a nauky o kultuře a umění</t>
  </si>
  <si>
    <t>61,67,71-73</t>
  </si>
  <si>
    <t>P = prezenční</t>
  </si>
  <si>
    <t>K/D = kombinované / distanční</t>
  </si>
  <si>
    <t>P</t>
  </si>
  <si>
    <t>K/D</t>
  </si>
  <si>
    <t>Vysoká škola (název)</t>
  </si>
  <si>
    <t>Počet přihlášek</t>
  </si>
  <si>
    <t>Akademičtí pracovníci</t>
  </si>
  <si>
    <t>Profesoři</t>
  </si>
  <si>
    <t>Docenti</t>
  </si>
  <si>
    <t>Odborní asistenti</t>
  </si>
  <si>
    <t>Asistenti</t>
  </si>
  <si>
    <t>Lektoři</t>
  </si>
  <si>
    <t>ženy</t>
  </si>
  <si>
    <t>do 29 let</t>
  </si>
  <si>
    <t>30-39 let</t>
  </si>
  <si>
    <t>40-49 let</t>
  </si>
  <si>
    <t>50-59 let</t>
  </si>
  <si>
    <t>60-69 let</t>
  </si>
  <si>
    <t>nad 70 let</t>
  </si>
  <si>
    <t>Rozsahy úvazků</t>
  </si>
  <si>
    <t>do 0,3</t>
  </si>
  <si>
    <t>prof.</t>
  </si>
  <si>
    <t>doc.</t>
  </si>
  <si>
    <t>ostatní</t>
  </si>
  <si>
    <t>DrSc., CSc., Dr., Ph.D., Th.D.</t>
  </si>
  <si>
    <t>Pozn.: uvádí se pouze nejvyšší dosažený akademický titul</t>
  </si>
  <si>
    <t>Počet</t>
  </si>
  <si>
    <t>Účel stipendia</t>
  </si>
  <si>
    <t>Počty studentů</t>
  </si>
  <si>
    <t>Lůžková kapacita kolejí VŠ celková</t>
  </si>
  <si>
    <t>Počet lůžek v pronajatých zařízeních</t>
  </si>
  <si>
    <t>Přírůstek knihovního fondu za rok</t>
  </si>
  <si>
    <t>Knihovní fond celkem</t>
  </si>
  <si>
    <t>Kurzy orientované na výkon povolání</t>
  </si>
  <si>
    <t>Kurzy zájmové</t>
  </si>
  <si>
    <t>U3V</t>
  </si>
  <si>
    <t>Z toho počet účastníků, jež byli přijímaní do akreditovaných studijních programů podle § 60 zákona o vysokých školách</t>
  </si>
  <si>
    <t>do 15 hod</t>
  </si>
  <si>
    <t>Počet vyslaných studentů*</t>
  </si>
  <si>
    <t>Počet přijatých studentů**</t>
  </si>
  <si>
    <t>Počet vyslaných akademických pracovníků***</t>
  </si>
  <si>
    <t>Počet přijatých akademických pracovníků****</t>
  </si>
  <si>
    <t>Ostatní</t>
  </si>
  <si>
    <t>Poskytnuté finanční prostředky v tis. Kč</t>
  </si>
  <si>
    <t>Z toho Marie-Curie Actions</t>
  </si>
  <si>
    <t>Vědečtí, výzkumní a vývojoví pracovníci podílející se na pedagog. činnosti</t>
  </si>
  <si>
    <t>za vynikající studijní výsledky dle § 91 odst. 2 písm. a)</t>
  </si>
  <si>
    <t>za vynikající vědecké, výzkumné, vývojové, umělecké nebo další tvůrčí výsledky dle § 91 odst. 2 písm. b)</t>
  </si>
  <si>
    <t>na výzkumnou, vývojovou a inovační činnost podle zvláštního právního předpisu, § 91 odst.2 písm. c)</t>
  </si>
  <si>
    <t>v případě tíživé sociální situace studenta dle § 91 odst. 2 písm. d)</t>
  </si>
  <si>
    <t>v případech zvláštního zřetele hodných dle § 91 odst. 2 písm. e)</t>
  </si>
  <si>
    <t>na podporu studia v zahraničí dle § 91 odst. 4 písm. a)</t>
  </si>
  <si>
    <t>na podporu studia v ČR dle § 91 odst. 4 písm. b)</t>
  </si>
  <si>
    <t xml:space="preserve">studentům doktorských studijních programů dle § 91 odst. 4 písm. c) </t>
  </si>
  <si>
    <t>jiná stipendia</t>
  </si>
  <si>
    <t>v případě tíživé sociální situace studenta dle § 91 odst. 3</t>
  </si>
  <si>
    <t>z toho ubytovací stipendium</t>
  </si>
  <si>
    <t>Americké Panenské ostrovy</t>
  </si>
  <si>
    <t>Ostatní země</t>
  </si>
  <si>
    <t>Institucionální rozvojový plán</t>
  </si>
  <si>
    <t xml:space="preserve">Vědečtí, výzkumní a vývojoví pracovníci podílející se na pedagog. činnosti </t>
  </si>
  <si>
    <t>Naplňování stanovených cílů/indikátorů</t>
  </si>
  <si>
    <t>Cílový stav</t>
  </si>
  <si>
    <t>Výchozí stav</t>
  </si>
  <si>
    <t>Pozn.: * = Uvádějí se pouze tituly periodik, které knihovna sama předplácí (resp. získává darem, výměnou) v papírové nebo elektronické verzi; nezahrnují se další periodika, k nimž mají uživatelé knihovny přístup v rámci konsorcií na plnotextové zdroje.</t>
  </si>
  <si>
    <t xml:space="preserve">Země </t>
  </si>
  <si>
    <t xml:space="preserve">Pozn.: * = Doba trvání jednotlivých povinných praxí mohla být i kratší, ale v součtu musela dosahovat alespoň 1 měsíce. </t>
  </si>
  <si>
    <t>Celkem</t>
  </si>
  <si>
    <t>Celkem žen</t>
  </si>
  <si>
    <t>Číslo a název tabulky</t>
  </si>
  <si>
    <t>Popis metodiky</t>
  </si>
  <si>
    <t>Počet přijetí</t>
  </si>
  <si>
    <t>Počet zápisů ke studiu</t>
  </si>
  <si>
    <t>Vědečtí pracovníci**</t>
  </si>
  <si>
    <t>Vědečtí pracovníci*</t>
  </si>
  <si>
    <t>Pozn.: *= Zahrnuty jsou veškeré habilitace, které proběhly v daném kalendářním roce na dané VŠ, bez ohledu na to, zda nově jmenovaní docenti a profesoři kmenově spadali pod tuto VŠ.</t>
  </si>
  <si>
    <t>CELKEM zaměstnanci</t>
  </si>
  <si>
    <t>Ubytovací a stravovací služby vysoké školy. VŠ vykáže počet podaných žádostí o ubytování nebo počet rezervací konkrétního lůžka, a to na základě vlastní zavedené praxe.</t>
  </si>
  <si>
    <t>V ČR</t>
  </si>
  <si>
    <t>V zahraničí</t>
  </si>
  <si>
    <t>Pozn.: ** = Vědeckým pracovníkem se v tomto případě rozumí osoba, která není akademickým pracovníkem dle § 70 zákona č. 111/1998 Sb., o vysokých školách</t>
  </si>
  <si>
    <t>Pozn.: **= V položce "V zahraničí" se v případě Evropského patentu tento v tabulce vykazuje pouze jednou, bez ohledu na počet designovaných zemí.</t>
  </si>
  <si>
    <t>Investiční</t>
  </si>
  <si>
    <t>Neinvestiční</t>
  </si>
  <si>
    <t>Počet uchazečů</t>
  </si>
  <si>
    <t>0,31–0,5</t>
  </si>
  <si>
    <t>0,51–0,7</t>
  </si>
  <si>
    <t>0,71–1,0</t>
  </si>
  <si>
    <t>X</t>
  </si>
  <si>
    <t>VŠ CELKEM</t>
  </si>
  <si>
    <t>Počet studijních programů</t>
  </si>
  <si>
    <t>CELKEM za zemi</t>
  </si>
  <si>
    <t>VŠ Celkem</t>
  </si>
  <si>
    <t xml:space="preserve">     z toho ženy</t>
  </si>
  <si>
    <t>Počet projektů*</t>
  </si>
  <si>
    <t>Počet vyslaných studentů**</t>
  </si>
  <si>
    <t>Počet přijatých studentů***</t>
  </si>
  <si>
    <t>Počet vyslaných akademických a vědeckých pracovníků****</t>
  </si>
  <si>
    <t>Počet přijatých akademických a vědeckých pracovníků*****</t>
  </si>
  <si>
    <t>Pozn.: *= Jedná se o v daném roce probíhající projekty.</t>
  </si>
  <si>
    <t xml:space="preserve">Doktorské studium </t>
  </si>
  <si>
    <t>Příklad:</t>
  </si>
  <si>
    <t>Ostatní zaměstnanci***</t>
  </si>
  <si>
    <t>Pozn.: *** = Ostatními zaměstnanci se rozumí všichni další pracovníci, kteří se přímo nepodílejí na vzdělávání a výzkumu. Jedná se tedy zejména o administrativní, technické a jiné zaměstnance.</t>
  </si>
  <si>
    <t>Na dané VŠ*</t>
  </si>
  <si>
    <t>Průměrná výše stipendia**</t>
  </si>
  <si>
    <t xml:space="preserve">S počtem účastníků vyšším než 60 </t>
  </si>
  <si>
    <t>Počet osob podílejících se na výuce</t>
  </si>
  <si>
    <t>Počet osob podílejících se na vedení závěrečné práce</t>
  </si>
  <si>
    <t>Osoby mající pracovně právní vztah s vysokou školou nebo její součástí</t>
  </si>
  <si>
    <t>Osoby nemající pracovně právní vztah s vysokou školou nebo její součástí</t>
  </si>
  <si>
    <t xml:space="preserve">Pozn.: ****** = Uvedené částky představují celkové finanční zdroje projektů, včetně spolufinancování MŠMT. </t>
  </si>
  <si>
    <t>Dotace v tis. Kč******</t>
  </si>
  <si>
    <t>H2020/ 7. rámcový program EK</t>
  </si>
  <si>
    <t>Počet vyslaných ostatních pracovníků***</t>
  </si>
  <si>
    <t>Počet přijatých ostatních pracovníků****</t>
  </si>
  <si>
    <t>Pozn.:  ***** = V tabulce 12.3 Mobilita studentů a akademických a ostatních pracovníků podle zemí je uveden výčet všech zemí; účelem je usnadnění zpracování získaných údajů MŠMT. Současně by neměl představovat dodatečnou zátěž pro vysoké školy při vyplňování. V případě neexistence mobility z dané země nevyplňujte prosím buňku.</t>
  </si>
  <si>
    <t>Placené vzdělávací kurzy pro zaměstnance subjektů aplikační sféry***</t>
  </si>
  <si>
    <t>Základní metodické pokyny:</t>
  </si>
  <si>
    <t xml:space="preserve"> - V případě, že je tabulka členěna podle typu studia, tzn. včetně doktorského studia, vykazuje se nově doktorské studium dle formy studia (tzn. prezenční a kombinované, respektive distanční studium), jak je tomu u ostatních typů studií (Bc., Mgr., NMgr.).</t>
  </si>
  <si>
    <r>
      <t xml:space="preserve"> - Údaje v tabulkách jsou vykazovány k </t>
    </r>
    <r>
      <rPr>
        <b/>
        <sz val="11"/>
        <rFont val="Calibri"/>
        <family val="2"/>
        <charset val="238"/>
        <scheme val="minor"/>
      </rPr>
      <t>31. 12</t>
    </r>
    <r>
      <rPr>
        <b/>
        <sz val="11"/>
        <color theme="1"/>
        <rFont val="Calibri"/>
        <family val="2"/>
        <charset val="238"/>
        <scheme val="minor"/>
      </rPr>
      <t>.</t>
    </r>
    <r>
      <rPr>
        <sz val="11"/>
        <color theme="1"/>
        <rFont val="Calibri"/>
        <family val="2"/>
        <charset val="238"/>
        <scheme val="minor"/>
      </rPr>
      <t>, není-li uvedeno jinak.</t>
    </r>
  </si>
  <si>
    <t>Pozn.: **= Samoplátcem se rozumí osoba (student), která si své studium v cizojazyčném studijním hradí v plné výši sama a vysoká škola ji nevykazuje v počtech studentů rozhodných pro určení výše státního příspěvku na vzdělávací činnost.</t>
  </si>
  <si>
    <t>Pozn.: * = Studijní neúspěšností se rozumí podíl počtu studií započatých v roce n a součtu neúspěšných studií této kohorty v roce n a n+1. Viz Metodika.</t>
  </si>
  <si>
    <t>P = prezenční, K/D = kombinované/ distanční; vykazují se počty úspěšně absolvovaných studií (nikoliv fyzické osoby) v období 1. 1. – 31. 12.</t>
  </si>
  <si>
    <t>CELKEM akademičtí pracovníci</t>
  </si>
  <si>
    <t>Pozn.: **** = Jedná se o souhrnné číslo za ostatní pracoviště, nikoliv o nutnost vypisovat počty za každé pracoviště zvlášť.</t>
  </si>
  <si>
    <t>z toho ženy</t>
  </si>
  <si>
    <t>Pozn.: **= Uvádí se počty docentů a profesorů, kteří kmenově spadají pod danou VŠ, ale byli jmenováni na jiné VŠ.</t>
  </si>
  <si>
    <t xml:space="preserve">Pozn.: * = Bez ohledu na zdroj prostředků, netýká se pouze prostředků z MŠMT. </t>
  </si>
  <si>
    <r>
      <rPr>
        <b/>
        <sz val="10"/>
        <rFont val="Calibri"/>
        <family val="2"/>
        <charset val="238"/>
        <scheme val="minor"/>
      </rPr>
      <t>Příklad:</t>
    </r>
    <r>
      <rPr>
        <sz val="10"/>
        <color theme="1"/>
        <rFont val="Calibri"/>
        <family val="2"/>
        <charset val="238"/>
        <scheme val="minor"/>
      </rPr>
      <t xml:space="preserve"> Vysokou školou bylo za vynikající studijní výsledky dle § 91 odst. 2 písm. a) vyplaceno studentům za rok  celkově 15 000 Kč. Toto stipendium pobírali celkem 3 studenti, přičemž dva ho získali jedenkrát a třetí student třikrát. Průměrná výše tohoto stipendia činila 5 000 Kč (= 15 000/3). </t>
    </r>
  </si>
  <si>
    <r>
      <rPr>
        <b/>
        <sz val="10"/>
        <color indexed="8"/>
        <rFont val="Calibri"/>
        <family val="2"/>
        <charset val="238"/>
      </rPr>
      <t xml:space="preserve">Konzultace a poradenství </t>
    </r>
    <r>
      <rPr>
        <sz val="10"/>
        <color indexed="8"/>
        <rFont val="Calibri"/>
        <family val="2"/>
        <charset val="238"/>
      </rPr>
      <t>je založeno na poskytnutí expertní rady, názoru či činnosti, jenž závisí na vysoké míře intelektuálních vstupních zdrojů od vysokoškolské instituce ke klientovi. Vysoká škola za úplatu a v souladu s tržními podmínkami poskytuje konzultační a poradenské služby subjektům aplikační sféry. Hlavním požadovaným výstupem konzultace není vytvoření nové znalosti (vědomosti), ale porozumění nebo pochopení určitého stavu.</t>
    </r>
  </si>
  <si>
    <r>
      <rPr>
        <b/>
        <sz val="10"/>
        <color indexed="8"/>
        <rFont val="Calibri"/>
        <family val="2"/>
        <charset val="238"/>
      </rPr>
      <t>Placené vzdělávací kurzy</t>
    </r>
    <r>
      <rPr>
        <sz val="10"/>
        <color indexed="8"/>
        <rFont val="Calibri"/>
        <family val="2"/>
        <charset val="238"/>
      </rPr>
      <t xml:space="preserve"> prohlubující kvalifikaci zaměstnanců subjektů aplikační sféry (např. podnikové vzdělávací kurzy). Subjektem aplikační sféry se zde rozumí právnická osoba, jejíž hlavní činností není výzkum a vývoj. Může se jednat o podnikatelský subjekt, orgán veřejné správy, neziskovou organizaci, apod. - vždy s podmínkou, že hlavní činnost není výzkumná. Výnosy budou zahrnuty z těch vzdělávacích kurzů, které jsou "na zakázku", tzn. po dohodě s danou organizací pro její zaměstnance. Nejedná se zde o vyčíslení nákladů účastníků vzdělávacích kurzů, kteří jsou zaměstnaní ve společnosti, která splňuje výše uvedenou definici. Naopak, jedná se o kurzy, jež vznikly po dohodě s vybranou společností, neboť tato chtěla školit své zaměstnance.</t>
    </r>
  </si>
  <si>
    <r>
      <rPr>
        <b/>
        <sz val="10"/>
        <color indexed="8"/>
        <rFont val="Calibri"/>
        <family val="2"/>
        <charset val="238"/>
      </rPr>
      <t>Smluvní výzkum</t>
    </r>
    <r>
      <rPr>
        <sz val="10"/>
        <color indexed="8"/>
        <rFont val="Calibri"/>
        <family val="2"/>
        <charset val="238"/>
      </rPr>
      <t xml:space="preserve"> je výzkum na zakázku, který vychází ze spolupráce (interakce) specificky plnící především výzkumné potřeby subjektů aplikační sféry a vysokoškolská instituce je pro subjekt aplikační sféry realizuje dle jeho požadavků a potřeb. Za tento výzkum jsou jí tímto subjektem poskytovány finanční prostředky. Typicky zahrnuje rozsáhlejší projekty, originální výzkum a psaný report. Obvykle bývá výzkum na zakázku zadán jednou konkrétní externí organizací (pro její potřebu). Není rozhodující, zda finanční prostředky, které subjekt aplikační sféry na takový smluvní výzkum vynaložil, pochází z veřejných či soukromých zdrojů. Za smluvní výzkum nelze považovat případ, kdy je vysoká škola příjemcem účelové podpory na aplikovaný výzkum.</t>
    </r>
  </si>
  <si>
    <r>
      <rPr>
        <b/>
        <sz val="10"/>
        <color indexed="8"/>
        <rFont val="Calibri"/>
        <family val="2"/>
        <charset val="238"/>
      </rPr>
      <t>Licenční smlouva</t>
    </r>
    <r>
      <rPr>
        <sz val="10"/>
        <color indexed="8"/>
        <rFont val="Calibri"/>
        <family val="2"/>
        <charset val="238"/>
      </rPr>
      <t xml:space="preserve"> je</t>
    </r>
    <r>
      <rPr>
        <sz val="10"/>
        <color indexed="8"/>
        <rFont val="Calibri"/>
        <family val="2"/>
        <charset val="238"/>
      </rPr>
      <t xml:space="preserve"> definována jako poskytnutí práva ve sjednaném rozsahu a na sjednaném území na nabytí či poskytnutí licence na některou z ochran duševního a průmyslového vlastnictví. Licenční smlouvy se uzavírají k patentovaným vynálezům, resp. zapsaným užitným vzorům, průmyslovým vzorům, topografii polovodičových výrobků, novým odrůdám rostlin a plemenům zvířat či k ochranným známkám písemnou smlouvou. Poskytovatel opravňuje nabyvatele ve sjednaném rozsahu a na sjednaném území k výkonu práv z duševního a průmyslového vlastnictví a nabyvatel se zavazuje k poskytování určité úplaty (licenční poplatky) nebo jiné majetkové hodnoty. Nabyvateli přitom nehrozí obvinění z narušení duševního vlastnictví či autorského práva ze strany poskytovatele.</t>
    </r>
  </si>
  <si>
    <t xml:space="preserve">Stipendia studentům dle počtu studentů, kteří je obdrželi či pravidelně pobírali v daném roce (dle účelu stipendia). Vykazují se počty fyzických osob (stipendistů), kterým byly vyplaceny jednotlivé druhy stipendií, nikoliv počty udělených stipendií  (př.: Dostane-li daná osoba v daném kalendářním roce mimořádné stipendium více než jedenkrát za rok, uvede se do počtu studentů pouze jedenkrát). Dále se vykazuje průměrná výše jednoho vyplaceného stipendia (dle poznámky a příkladu uvedeného pod tabulkou). </t>
  </si>
  <si>
    <t xml:space="preserve">               - v obou formách**</t>
  </si>
  <si>
    <t>Pozn.: ** = Do počtu titulů v obou formách se uvádějí pouze tituly, kde jsou obě formy placené zvlášť (tzn. v případě, že je předplácena tištěná forma a elektronická je jako bonus zdarma, uvádí se pouze tištěná forma atd.).</t>
  </si>
  <si>
    <t>Pozn.: * = Mezinárodní konference je taková konference, které se účastní alespoň jeden zahraniční řečník a jejíž všechny příspěvky jsou lokalizované do alespoň jednoho z následujících jazyků - angličtina, francouzština, němčina, nebo do jazyka vlastnímu oborovému zaměření dané konference, např. pro filologické obory.</t>
  </si>
  <si>
    <t>Počet nových spin-off/start-up podniků*</t>
  </si>
  <si>
    <t>Patentové přihlášky podané</t>
  </si>
  <si>
    <t>Udělené patenty**</t>
  </si>
  <si>
    <t>Zapsané užitné vzory</t>
  </si>
  <si>
    <t>Z toho absolventské stáže******</t>
  </si>
  <si>
    <t xml:space="preserve">Studenti – samoplátci (počty v jednotlivých skupinách KKOV podle typu studia a formy studia, nově včetně rozlišení formy doktorského studia) podle fakult, případně jiných součástí uskutečňujících akreditovaný studijní program nebo jeho část. O samoplátce se jedná v případě, kdy je studium plně hrazeno studentem(kou) z vlastních prostředků v případě studia v cizím jazyce (§ 58, odst. 4). Vysoká škola je nevykazuje v počtech studentů rozhodných pro určení výše státního příspěvku na vzdělávací činnost. Vykazují se počty studií, nikoliv fyzické osoby (jedna fyzická osoba může mít více studií). Zahrnuta jsou aktivní studia k 31. 12. </t>
  </si>
  <si>
    <t xml:space="preserve">Hodnota CELKEM není součet ani průměr předešlých hodnot (např. pro P a K/D v určitém typu studia). Pro každé pole v tabulce je třeba provést samostatný výpočet. </t>
  </si>
  <si>
    <t xml:space="preserve"> - Pokud jsou v tabulce poptávána studia, zahrnuti jsou občané ČR + cizinci; zapsaní v akreditovaném studijním programu; včetně samoplátců, se studenty vyjetými na krátkodobém studijním pobytu, bez studentů přijetých na krátkodobý studijní pobyt, bez účastníků kurzů CŽV (§ 60 zákona o vysokých školách) a bez účastníků mezinárodně uznávaných kurzů (§ 60a).</t>
  </si>
  <si>
    <t>Pozn.: * = Fakulta nebo jiná součást vysoké školy uskutečňující akreditovaný studijní program</t>
  </si>
  <si>
    <t xml:space="preserve">Studenti v akreditovaných studijních programech (počty v jednotlivých skupinách KKOV podle typu studia a formy studia, včetně rozlišení formy doktorského studia). Uveďte počty zahraničních studentů (bez studentů přijetých na krátkodobý studijní pobyt) a počty žen v rámci daného typu studia a formy studia na jednotlivých fakultách. Vykazují se počty studií, nikoliv fyzické osoby. Zahrnuta jsou aktivní studia k 31. 12. </t>
  </si>
  <si>
    <t xml:space="preserve">Pozn.: ** = Jedná se o všechny studenty, kteří se zapsali ke studiu na dané vysoké škole v roce n, ať jde o poprvé zapsané na vysokou školu či nikoliv. </t>
  </si>
  <si>
    <t>Pozn.: *** = Fakulta nebo jiná součást vysoké školy uskutečňující akreditovaný studijní program</t>
  </si>
  <si>
    <t>V roce 2015 (v období od 1.1. do 31.12.) bylo na fakultu zapsáno 500 prezenčních bakalářských studií. V témže a následujícím roce jich bylo z této kohorty neúspěšně ukončeno 180. Studijní neúspěšnost této kohorty v 1. ročníku je 180/500=0,36, tedy 36 %.</t>
  </si>
  <si>
    <t>Pozn.: * = Fakulta nebo jiná součást vysoké školy uskutečňující akreditovaný studijní program.</t>
  </si>
  <si>
    <t>Absolventi akreditovaných studijních programů, podle fakult, případně jiných součástí uskutečňujících akreditovaný studijní program nebo jeho část (počty v jednotlivých skupinách KKOV podle typu studia a formy studia). Vykazují se počty absolvovaných studií, nikoliv fyzické osoby. Zahrnuti jsou občané ČR + cizinci; studium v akreditovaném studijním programu ukončené úspěšným vykonáním státní zkoušky (§ 55); včetně samoplátců, včetně absolvovaných studií studentů vyjetých na krátkodobém studijním pobytu, bez absolvovaných krátkodobých studijních pobytů zahraničními studenty, bez CŽV a mezinárodně uznávaných kurzů. Zahrnuta jsou studia úspěšně absolvovaná v období 1. 1. – 31. 12.</t>
  </si>
  <si>
    <t>Pozn.: * = Přepočteným počtem k 31. 12. se rozumí počet pracovníků k 31. 12. přepočtený na plný pracovní úvazek.</t>
  </si>
  <si>
    <t>Pozn.: * = Vědeckým pracovníkem se v tomto případě rozumí osoba, která není akademickým pracovníkem dle § 70 zákona č. 111/1998 Sb., o vysokých školách.</t>
  </si>
  <si>
    <t>více než 1</t>
  </si>
  <si>
    <t>Z toho kmenoví zaměstnanci dané VŠ</t>
  </si>
  <si>
    <t xml:space="preserve">Pozn.: ** =  Podíl celkové sumy vyplacené na daný typ stipendia za rok a celkového počtu fyzických osob, kterým bylo dané stipendium za rok alespoň jednou vyplaceno. Pokud bylo stipendium jedné osobě vyplaceno vícekrát, je osoba započtena pouze jednou, ale do výpočtu vstoupí součet částek této osobě vyplacených. </t>
  </si>
  <si>
    <t>od 16 do 100 hod</t>
  </si>
  <si>
    <t>více než 100 hod</t>
  </si>
  <si>
    <t>Mezinárodní konference*</t>
  </si>
  <si>
    <t xml:space="preserve">Konference (spolu)pořádané vysokou školou (počet konferencí konaných v daném roce). Vykazují se pouze konference s více než 60 účastníky a konference s mezinárodní účastí, za jednotlivé fakulty a za ostatní pracoviště celkem. Vykazují se veškeré konference, na jejichž organizaci se daná VŠ podílela. Pokud bude jedna konference s více než 60 účastníky a zároveň bude i mezinárodní, vykáže ji VŠ do obou sloupců. Pokud konference splní pouze jedno z kritérií, bude vykázána v příslušném sloupci, pokud žádné z kritérií, VŠ ji nevykáže. </t>
  </si>
  <si>
    <t>Počet osob podílejících se na praxi</t>
  </si>
  <si>
    <t>Pozn.: * = Odborníci z aplikační sféry podílející se alespoň z jedné třetiny časového rozvrhu na výuce alespoň jednoho kurzu nebo jsou vedoucími závěrečné práce studenta. Pokud daný pracovník je kmenovým zaměstnancem dané VŠ/fakulty, měl by mít minimálně stejně velký úvazek i mimo VŠ/fakultu.</t>
  </si>
  <si>
    <t>Počty odborníků z aplikační sféry podílejících se na výuce v akreditovaných studijních programech. Odděleně se vykazují počty odborníků z aplikační sféry věnujících se studentům v rámci výuky na VŠ (např. lektoři v rámci kontaktní výuky na seminářích, přednáškách), počty odborníků z aplikační sféry participujících na vedení závěrečné práce a počty odborníků z aplikační sféry, věnujících se studentům na odborných praxích. Tito odborníci se dále člení na ty, kteří mají s vysokou školou (nebo její součástí) pracovně právní vztah či nikoliv (včetně DPČ a DPP).</t>
  </si>
  <si>
    <t>Vysoká škola uvede podíl absolventů, kteří v rámci svého úspěšně ukončeného studia absolvovali zahraniční studijní pobyt nebo stáž trvající alespoň 14 dní, v členění dle typu studijního programu. Současně z absolventů doktorských studijních programů, vykázat podíl těch, u kterých délka zahraničního pobytu nebo stáže dosáhla alespoň 1 měsíc (tj. 30 dní). Podíly absolventů se vztahují k absolvovaným studiím, nikoliv k fyzickým osobám (jedna osoba mohla absolvovat více studií). Zahrnuta jsou studia úspěšně absolvovaná v období 1. 1. – 31. 12.</t>
  </si>
  <si>
    <t>Afghánská islámská republika</t>
  </si>
  <si>
    <t>Provincie Alandy</t>
  </si>
  <si>
    <t>Albánská republika</t>
  </si>
  <si>
    <t>Alžírská demokratická a lidová republika</t>
  </si>
  <si>
    <t>Území Americká Samoa</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</si>
  <si>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</si>
  <si>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</si>
  <si>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</si>
  <si>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</si>
  <si>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</si>
  <si>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</si>
  <si>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</si>
  <si>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</si>
  <si>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</si>
  <si>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</si>
  <si>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</si>
  <si>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</si>
  <si>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</si>
  <si>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</si>
  <si>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</si>
  <si>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</si>
  <si>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</si>
  <si>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</si>
  <si>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</si>
  <si>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</si>
  <si>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</si>
  <si>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</si>
  <si>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</si>
  <si>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</si>
  <si>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</si>
  <si>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</si>
  <si>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</si>
  <si>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</si>
  <si>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</si>
  <si>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</si>
  <si>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</si>
  <si>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</si>
  <si>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</si>
  <si>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Curaçao</t>
  </si>
  <si>
    <t>Čadská republika</t>
  </si>
  <si>
    <t>Černá Hora</t>
  </si>
  <si>
    <t>Česká republika</t>
  </si>
  <si>
    <t>Čínská lidová republika</t>
  </si>
  <si>
    <t>Dánské království</t>
  </si>
  <si>
    <t>Demokratická republika Kongo</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</si>
  <si>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</si>
  <si>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</si>
  <si>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</si>
  <si>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</si>
  <si>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</si>
  <si>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</si>
  <si>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</si>
  <si>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</si>
  <si>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</si>
  <si>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Falklandské ostrovy</t>
  </si>
  <si>
    <t>Fidžijská republika</t>
  </si>
  <si>
    <t>Filipínská republika</t>
  </si>
  <si>
    <t>Finská republika</t>
  </si>
  <si>
    <t>Francouzská republika</t>
  </si>
  <si>
    <t>Region Francouzská Guyana</t>
  </si>
  <si>
    <t>Teritorium Francouzská jižní a antarktická území</t>
  </si>
  <si>
    <t>Francouzská Polynésie</t>
  </si>
  <si>
    <t>Gabonská republika</t>
  </si>
  <si>
    <t>Gambijská republika</t>
  </si>
  <si>
    <t>Ghanská republika</t>
  </si>
  <si>
    <t>Gibraltar</t>
  </si>
  <si>
    <t>Grenadský stát</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</si>
  <si>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</si>
  <si>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</si>
  <si>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</si>
  <si>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</si>
  <si>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</si>
  <si>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</si>
  <si>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</si>
  <si>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</si>
  <si>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</si>
  <si>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</si>
  <si>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</si>
  <si>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</si>
  <si>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</si>
  <si>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</si>
  <si>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</si>
  <si>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</si>
  <si>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</si>
  <si>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</si>
  <si>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</si>
  <si>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</si>
  <si>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</si>
  <si>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</si>
  <si>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</si>
  <si>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</si>
  <si>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</si>
  <si>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</si>
  <si>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</si>
  <si>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</si>
  <si>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</si>
  <si>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</si>
  <si>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</si>
  <si>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</si>
  <si>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</si>
  <si>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</si>
  <si>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</si>
  <si>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</si>
  <si>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</si>
  <si>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</si>
  <si>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</si>
  <si>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</si>
  <si>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</si>
  <si>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</si>
  <si>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</si>
  <si>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</si>
  <si>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</si>
  <si>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</si>
  <si>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</si>
  <si>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</si>
  <si>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</si>
  <si>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</si>
  <si>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</si>
  <si>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</si>
  <si>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</si>
  <si>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</si>
  <si>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</si>
  <si>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</si>
  <si>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</si>
  <si>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</si>
  <si>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</si>
  <si>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</si>
  <si>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</si>
  <si>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</si>
  <si>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</si>
  <si>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</si>
  <si>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Bývalá jugoslávská republika Makedonie</t>
  </si>
  <si>
    <t>Malajsie</t>
  </si>
  <si>
    <t>Malawiská republika</t>
  </si>
  <si>
    <t>Maledivská republika</t>
  </si>
  <si>
    <t>Republika Mali</t>
  </si>
  <si>
    <t>Maltská republika</t>
  </si>
  <si>
    <t>Ostrov Man</t>
  </si>
  <si>
    <t>Marocké království</t>
  </si>
  <si>
    <t>Republika Marshallovy ostrovy</t>
  </si>
  <si>
    <t>Region Martinik</t>
  </si>
  <si>
    <t>Mauricijská republika</t>
  </si>
  <si>
    <t>Mauritánská islámská republika</t>
  </si>
  <si>
    <t>Departementní společenství Mayotte</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</si>
  <si>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</si>
  <si>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</si>
  <si>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</si>
  <si>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</si>
  <si>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</si>
  <si>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</si>
  <si>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</si>
  <si>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</si>
  <si>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</si>
  <si>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</si>
  <si>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</si>
  <si>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</si>
  <si>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</si>
  <si>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</si>
  <si>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</si>
  <si>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</si>
  <si>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</si>
  <si>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</si>
  <si>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</si>
  <si>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</si>
  <si>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</si>
  <si>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</si>
  <si>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</si>
  <si>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</si>
  <si>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</si>
  <si>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</si>
  <si>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</si>
  <si>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</si>
  <si>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</si>
  <si>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</si>
  <si>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</si>
  <si>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</si>
  <si>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</si>
  <si>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</si>
  <si>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</si>
  <si>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</si>
  <si>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</si>
  <si>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</si>
  <si>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</si>
  <si>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</si>
  <si>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</si>
  <si>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</si>
  <si>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</si>
  <si>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</si>
  <si>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</si>
  <si>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</si>
  <si>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</si>
  <si>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</si>
  <si>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</si>
  <si>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</si>
  <si>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</si>
  <si>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</si>
  <si>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</si>
  <si>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</si>
  <si>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</si>
  <si>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</si>
  <si>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</si>
  <si>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</si>
  <si>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</si>
  <si>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</si>
  <si>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</si>
  <si>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</si>
  <si>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</si>
  <si>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</si>
  <si>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</si>
  <si>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</si>
  <si>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</si>
  <si>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</si>
  <si>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</si>
  <si>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</si>
  <si>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</si>
  <si>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</si>
  <si>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</si>
  <si>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</si>
  <si>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</si>
  <si>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</si>
  <si>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</si>
  <si>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</si>
  <si>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</si>
  <si>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</si>
  <si>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</si>
  <si>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</si>
  <si>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</si>
  <si>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</si>
  <si>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</si>
  <si>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</si>
  <si>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</si>
  <si>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</si>
  <si>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</si>
  <si>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</si>
  <si>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</si>
  <si>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</si>
  <si>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</si>
  <si>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</si>
  <si>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</si>
  <si>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</si>
  <si>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</si>
  <si>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</si>
  <si>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</si>
  <si>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</si>
  <si>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</si>
  <si>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</si>
  <si>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</si>
  <si>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</si>
  <si>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</si>
  <si>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r>
      <rPr>
        <b/>
        <sz val="12"/>
        <color indexed="9"/>
        <rFont val="Calibri"/>
        <family val="2"/>
        <charset val="238"/>
      </rPr>
      <t xml:space="preserve">Tab. 2.2: </t>
    </r>
    <r>
      <rPr>
        <b/>
        <sz val="14"/>
        <color indexed="9"/>
        <rFont val="Calibri"/>
        <family val="2"/>
        <charset val="238"/>
      </rPr>
      <t>Studijní programy v cizím jazyce (počty)</t>
    </r>
  </si>
  <si>
    <r>
      <rPr>
        <b/>
        <sz val="12"/>
        <color indexed="9"/>
        <rFont val="Calibri"/>
        <family val="2"/>
        <charset val="238"/>
      </rPr>
      <t>Tab. 2.1:</t>
    </r>
    <r>
      <rPr>
        <b/>
        <sz val="14"/>
        <color indexed="9"/>
        <rFont val="Calibri"/>
        <family val="2"/>
        <charset val="238"/>
      </rPr>
      <t xml:space="preserve"> Akreditované studijní programy (počty)</t>
    </r>
  </si>
  <si>
    <r>
      <rPr>
        <b/>
        <sz val="12"/>
        <color theme="0"/>
        <rFont val="Calibri"/>
        <family val="2"/>
        <charset val="238"/>
      </rPr>
      <t xml:space="preserve">Tab. 3.1: </t>
    </r>
    <r>
      <rPr>
        <b/>
        <sz val="14"/>
        <color theme="0"/>
        <rFont val="Calibri"/>
        <family val="2"/>
        <charset val="238"/>
      </rPr>
      <t>Studenti v akreditovaných studijních programech (počty studií)</t>
    </r>
  </si>
  <si>
    <r>
      <rPr>
        <b/>
        <sz val="12"/>
        <color theme="0"/>
        <rFont val="Calibri"/>
        <family val="2"/>
        <charset val="238"/>
      </rPr>
      <t xml:space="preserve">Tab. 3.2: </t>
    </r>
    <r>
      <rPr>
        <b/>
        <sz val="14"/>
        <color theme="0"/>
        <rFont val="Calibri"/>
        <family val="2"/>
        <charset val="238"/>
      </rPr>
      <t>Studenti - samoplátci** (počty studií)</t>
    </r>
  </si>
  <si>
    <t>Tab. 3.3: Studijní neúspěšnost* 1. ročníku** studia (v %)</t>
  </si>
  <si>
    <r>
      <rPr>
        <b/>
        <sz val="12"/>
        <color theme="0"/>
        <rFont val="Calibri"/>
        <family val="2"/>
        <charset val="238"/>
      </rPr>
      <t xml:space="preserve">Tab. 6.2: </t>
    </r>
    <r>
      <rPr>
        <b/>
        <sz val="14"/>
        <color theme="0"/>
        <rFont val="Calibri"/>
        <family val="2"/>
        <charset val="238"/>
      </rPr>
      <t>Věková struktura akademických a vědeckých pracovníků (počty fyzických osob)</t>
    </r>
  </si>
  <si>
    <t xml:space="preserve">Tab. 3.4: Stipendia studentům podle účelu stipendia (počty fyzických osob) </t>
  </si>
  <si>
    <r>
      <rPr>
        <b/>
        <sz val="12"/>
        <color indexed="9"/>
        <rFont val="Calibri"/>
        <family val="2"/>
        <charset val="238"/>
      </rPr>
      <t xml:space="preserve">Tab. 8.2: </t>
    </r>
    <r>
      <rPr>
        <b/>
        <sz val="14"/>
        <color indexed="9"/>
        <rFont val="Calibri"/>
        <family val="2"/>
        <charset val="238"/>
      </rPr>
      <t>Odborníci* z aplikační sféry podílející se na výuce a na praxi v akreditovaných studijních programech (počty)</t>
    </r>
  </si>
  <si>
    <r>
      <rPr>
        <b/>
        <sz val="12"/>
        <color indexed="9"/>
        <rFont val="Calibri"/>
        <family val="2"/>
        <charset val="238"/>
      </rPr>
      <t xml:space="preserve">Tab. 8.1: </t>
    </r>
    <r>
      <rPr>
        <b/>
        <sz val="14"/>
        <color indexed="9"/>
        <rFont val="Calibri"/>
        <family val="2"/>
        <charset val="238"/>
      </rPr>
      <t xml:space="preserve"> Konference (spolu)pořádané vysokou školou (počty)</t>
    </r>
  </si>
  <si>
    <t xml:space="preserve">Tab. 8.4: Transfer znalostí a výsledků výzkumu do praxe </t>
  </si>
  <si>
    <t>Počet CELKEM</t>
  </si>
  <si>
    <t>Příjmy CELKEM</t>
  </si>
  <si>
    <t>Licenční smlouvy nově uzavřené</t>
  </si>
  <si>
    <t>Licenční smlouvy platné k 31. 12.</t>
  </si>
  <si>
    <t>Smluvní výzkum***, konzultace a poradentství***</t>
  </si>
  <si>
    <t>Souhrnné informace k tab. 8.4</t>
  </si>
  <si>
    <t>Celkový počet</t>
  </si>
  <si>
    <t>Celkové příjmy</t>
  </si>
  <si>
    <t>Průměrný příjem na 1 zakázku</t>
  </si>
  <si>
    <t>Nově uzavřené licenční smlouvy, smluvní výzkum, konzultace, poradentství a placené vzdělávací kurzy pro zaměstnance subjektů aplikační sféry</t>
  </si>
  <si>
    <t xml:space="preserve">Počty docentů a profesorů jmenovaných v daném roce s uvedením jejich průměrného věku. Vykazují se fyzické osoby. Zahrnuty jsou habilitace a profesorská řízení, které proběhly v daném kalendářním roce na dané VŠ (tzn. veškeré osoby, které byly jmenovány na dané VŠ, bez ohledu na to, zda kmenově spadají pod tuto VŠ) a dále z toho počet na dané VŠ nově jmenovaných docentů a profesorů, kteří současně kmenově spadají pod tuto VŠ. Dále se uvádějí počty docentů a profesorů kměnově spadající pod danou VŠ, kteří byli jmenováni na jiné VŠ. 
Kmenovým zaměstnancem se pro účely této tabulky rozumí takový, který splní alespoň jednu z následujících podmínek:
 - rozsah jejo úvazku je na dané VŠ nejvyšší z jeho dalších případných úvazků na jiných VŠ;
 - rozsah jeho úvazku na dané VŠ je roven alespoň 0,8. </t>
  </si>
  <si>
    <t>Mobilita studentů, akademických a ostatních pracovníků podle zemí (podle tabulky). Vykazují se počty výjezdů (u studentů, akademických a ostatních pracovníků, kteří absolvovali zahraniční pobyt) a počty příjezdů (u studentů, akademických a ostatních pracovníků, kteří přijeli na danou VŠ) uskutečněné v daném kalendářním roce. V případech výjezdů i příjezdů studentů se vykazují pobyty, jejichž celková délka trvání (tedy nikoliv pouze v průběhu daného kalendářního roku) byla delší než 2 týdny (14 dní) - započítávají se tak i pobyty, které započaly v předchozím roce. V případech výjezdů i příjezdů akademických a ostatních pracovníků se vykazují pobyty delší než 5 dní. Jsou uváděny všechny programy bez ohledu na zdroj financování. Vysoká škola bez dalšího zásahu pouze vyplní tabulku příslušnými hodnotami (nemaže země, u kterých nebyla realizována žádná mobilita).</t>
  </si>
  <si>
    <t>Tab. 7.3: Mobilita absolventů** (podíly absolvovaných studií)</t>
  </si>
  <si>
    <t>Pozn.:  ****** = Absolventskou stáží se rozumí praktická stáž v zahraničním podniku nebo organizaci v délce 2-12 měsíců, která je započatá po úspěšném absolvování studia a ukončená do jednoho roku od absolvování studia. Absolventská stáž je realizována na základě trojstranné dohody mezi studentem, vysílající vysokoškolskou institucí a přijímající organizací, institucí, podnikem.</t>
  </si>
  <si>
    <r>
      <rPr>
        <b/>
        <sz val="12"/>
        <color indexed="9"/>
        <rFont val="Calibri"/>
        <family val="2"/>
        <charset val="238"/>
      </rPr>
      <t xml:space="preserve">Tab. 12.2 </t>
    </r>
    <r>
      <rPr>
        <b/>
        <sz val="14"/>
        <color indexed="9"/>
        <rFont val="Calibri"/>
        <family val="2"/>
        <charset val="238"/>
      </rPr>
      <t>Vysokoškolské knihovny</t>
    </r>
  </si>
  <si>
    <r>
      <rPr>
        <b/>
        <sz val="12"/>
        <color indexed="9"/>
        <rFont val="Calibri"/>
        <family val="2"/>
        <charset val="238"/>
      </rPr>
      <t xml:space="preserve">Tab. 12.1: </t>
    </r>
    <r>
      <rPr>
        <b/>
        <sz val="14"/>
        <color indexed="9"/>
        <rFont val="Calibri"/>
        <family val="2"/>
        <charset val="238"/>
      </rPr>
      <t>Ubytování, stravování</t>
    </r>
  </si>
  <si>
    <t>Tab. 2.1: Akreditované studijní programy (počty)</t>
  </si>
  <si>
    <t xml:space="preserve">Tab. 2.2: Studijní programy v cizím jazyce (počty) </t>
  </si>
  <si>
    <t>Tab. 2.3: Joint/Double/Multiple Degree studijní programy realizované se zahraniční VŠ</t>
  </si>
  <si>
    <t xml:space="preserve">Tab. 2.4: Akreditované studijní programy uskutečňované společně s jinou vysokou školou nebo s veřejnou výzkumnou institucí se sídlem v ČR </t>
  </si>
  <si>
    <t>Tab. 2.5: Akreditované studijní programy uskutečňované společně s vyšší odbornou školou</t>
  </si>
  <si>
    <t xml:space="preserve">Tab. 2.6: Kurzy celoživotního vzdělávání (CŽV) na vysoké škole (počty kurzů) </t>
  </si>
  <si>
    <t xml:space="preserve">Tab. 2.7: Kurzy celoživotního vzdělávání (CŽV) na vysoké škole (počty účastníků) </t>
  </si>
  <si>
    <t xml:space="preserve">Tab. 3.1: Studenti v akreditovaných studijních programech (počty studií) </t>
  </si>
  <si>
    <t>Tab. 3.2: Studenti - samoplátci (počty studií)</t>
  </si>
  <si>
    <t>Tab. 3.3: Studijní neúspěšnost 1. ročníku studia (v %)</t>
  </si>
  <si>
    <t xml:space="preserve">Tab. 4.1: Absolventi akreditovaných studijních programů (počty absolvovaných studií) </t>
  </si>
  <si>
    <t xml:space="preserve">Tab. 5.1: Zájem o studium na vysoké škole </t>
  </si>
  <si>
    <t xml:space="preserve">Tab. 6.2: Věková struktura akademických a vědeckých pracovníků (počty fyzických osob) </t>
  </si>
  <si>
    <t xml:space="preserve">Tab. 12.1: Ubytování, stravování </t>
  </si>
  <si>
    <t xml:space="preserve">Tab. 12.2: Vysokoškolské knihovny </t>
  </si>
  <si>
    <t>Tab. 7.1: Zapojení vysoké školy do programů mezinárodní spolupráce (bez ohledu na zdroj financování)</t>
  </si>
  <si>
    <t>Tab. 7.2: Mobilita studentů, akademických a ostatních pracovníků podle zemí (bez ohledu na zdroj financování) (vysoká škola bez dalšího zásahu pouze vyplní tabulku příslušnými hodnotami)</t>
  </si>
  <si>
    <t>Tab. 7.3: Mobilita absolventů (podíly absolvovaných studií)</t>
  </si>
  <si>
    <t>Tab. 8.1:  Konference (spolu)pořádané vysokou školou (počty)</t>
  </si>
  <si>
    <t>Tab. 8.2: Odborníci z aplikační sféry podílející se na výuce a na praxi v akreditovaných studijních programech (počty)</t>
  </si>
  <si>
    <t>Tab. 8.4: Transfer znalostí a výsledků výzkumu do praxe</t>
  </si>
  <si>
    <t>podpora zahraniční mobility studentů</t>
  </si>
  <si>
    <t>podpora diplomantské výstavy</t>
  </si>
  <si>
    <t>podpora činnosti Ateliéru hostujícího umělce</t>
  </si>
  <si>
    <t>podpora talentovaných studentů</t>
  </si>
  <si>
    <t>zefektivnění vnitřního fungování</t>
  </si>
  <si>
    <t>podpora projektu Artyčok.tv</t>
  </si>
  <si>
    <t>cíl naplněn</t>
  </si>
  <si>
    <t>VVŠ</t>
  </si>
  <si>
    <t>AMU</t>
  </si>
  <si>
    <t>AVU</t>
  </si>
  <si>
    <t>ČVUT</t>
  </si>
  <si>
    <t>ČZU</t>
  </si>
  <si>
    <t>x</t>
  </si>
  <si>
    <t>JAMU</t>
  </si>
  <si>
    <t>JU</t>
  </si>
  <si>
    <t>MENDELU</t>
  </si>
  <si>
    <t>MU</t>
  </si>
  <si>
    <t>OU</t>
  </si>
  <si>
    <t>SU</t>
  </si>
  <si>
    <t>TUL</t>
  </si>
  <si>
    <t>UHK</t>
  </si>
  <si>
    <t>UJEP</t>
  </si>
  <si>
    <t>UPa</t>
  </si>
  <si>
    <t>UPOL</t>
  </si>
  <si>
    <t>UTB</t>
  </si>
  <si>
    <t>VFU</t>
  </si>
  <si>
    <t>VŠB-TUO</t>
  </si>
  <si>
    <t>VŠE</t>
  </si>
  <si>
    <t>VŠCHT</t>
  </si>
  <si>
    <t>VŠPJ</t>
  </si>
  <si>
    <t>UK</t>
  </si>
  <si>
    <t>VŠTE</t>
  </si>
  <si>
    <t>VŠUP</t>
  </si>
  <si>
    <t>VUT</t>
  </si>
  <si>
    <t>ZČU</t>
  </si>
  <si>
    <t xml:space="preserve">Z toho počet žen celkem** </t>
  </si>
  <si>
    <t>Z toho počet cizinců celkem**</t>
  </si>
  <si>
    <t>** = bez údajů od VŠB-TUO, VŠPJ</t>
  </si>
  <si>
    <t>Akademie múzických umění v Praze</t>
  </si>
  <si>
    <t>DAMU</t>
  </si>
  <si>
    <t>FAMU</t>
  </si>
  <si>
    <t>HAMU</t>
  </si>
  <si>
    <t>AVU v Praze</t>
  </si>
  <si>
    <t>ČVUT v Praze</t>
  </si>
  <si>
    <t>Fakulta stavební</t>
  </si>
  <si>
    <t>Fakulta strojní</t>
  </si>
  <si>
    <t>Fakulta elektrotechnická</t>
  </si>
  <si>
    <t>Fakulta informačních technologií</t>
  </si>
  <si>
    <t>Fakulta dopravní</t>
  </si>
  <si>
    <t>Fakulta jaderná a fyzikálně inženýrská</t>
  </si>
  <si>
    <t>Fakulta architektury</t>
  </si>
  <si>
    <t>Fakulta biomedicínského inženýrství</t>
  </si>
  <si>
    <t>Celoškolská pracoviště</t>
  </si>
  <si>
    <t>České vysoké učení technické</t>
  </si>
  <si>
    <t>Česká zemědělská univerzita v Praze</t>
  </si>
  <si>
    <t>Fakulta agrobiologie, potravinových a přírodních zdrojů</t>
  </si>
  <si>
    <t>Fakulta lesnická a dřevařská</t>
  </si>
  <si>
    <t>Fakulta tropického zemědělství</t>
  </si>
  <si>
    <t>Fakulta životního prostředí</t>
  </si>
  <si>
    <t>Institut vzdělávání a poradenství</t>
  </si>
  <si>
    <t>Provozně ekonomická fakulta</t>
  </si>
  <si>
    <t>Technická fakulta</t>
  </si>
  <si>
    <t>Janáčkova akademie múzických umění v Brně</t>
  </si>
  <si>
    <t>Divadelní fakulta</t>
  </si>
  <si>
    <t>Hudební fakulta</t>
  </si>
  <si>
    <t>Jihočeská univerzita v Českých Budějovicích</t>
  </si>
  <si>
    <t>Ekonomická fakulta***</t>
  </si>
  <si>
    <t/>
  </si>
  <si>
    <t>Filozofická fakulta</t>
  </si>
  <si>
    <t>Pedagogická fakulta</t>
  </si>
  <si>
    <t>Přírodovědecká fakulta</t>
  </si>
  <si>
    <t>Fakulta rybářství a ochrany vod</t>
  </si>
  <si>
    <t>Teologická fakulta</t>
  </si>
  <si>
    <t>Zdravotně sociální fakulta</t>
  </si>
  <si>
    <t>Zemědělská fakulta</t>
  </si>
  <si>
    <t>JU celkem</t>
  </si>
  <si>
    <t>Mendelova univerzita v Brně</t>
  </si>
  <si>
    <t>Agronomická fakulta***</t>
  </si>
  <si>
    <t>Lesnická a dřevařská fakulta***</t>
  </si>
  <si>
    <t>Provozně ekonomická fakulta***</t>
  </si>
  <si>
    <t>Zahradnická fakulta***</t>
  </si>
  <si>
    <t>Fakulta regionálního rozvoje a mezinárodních studií***</t>
  </si>
  <si>
    <t>Institut celoživotního vzdělávání***</t>
  </si>
  <si>
    <t>Masarykova univerzita</t>
  </si>
  <si>
    <t>Lékařská fakulta</t>
  </si>
  <si>
    <t>Právnická fakulta</t>
  </si>
  <si>
    <t>Fakulta sociálních studií</t>
  </si>
  <si>
    <t>Fakulta informatiky</t>
  </si>
  <si>
    <t>Fakulta sportovních studií</t>
  </si>
  <si>
    <t>Ekonomicko-správní fakulta</t>
  </si>
  <si>
    <t>Ostravská univerzita</t>
  </si>
  <si>
    <t>Fakulta umění</t>
  </si>
  <si>
    <t>Slezská univerzita v Opavě</t>
  </si>
  <si>
    <t>Filozoficko-přírodovědecká fakulta</t>
  </si>
  <si>
    <t>Obchodně podnikatelská fakulta</t>
  </si>
  <si>
    <t>Fakulta veřejných politik</t>
  </si>
  <si>
    <t>studenti nezařazeni pod žádnou z fakult</t>
  </si>
  <si>
    <t>Technická univerzita v Liberci</t>
  </si>
  <si>
    <t>Fakulta textilní</t>
  </si>
  <si>
    <t>Fakulta přírodovědně-humanitní 
a pedagogická</t>
  </si>
  <si>
    <t>Ekonomická fakulta</t>
  </si>
  <si>
    <t>Fakulta umění a architektury</t>
  </si>
  <si>
    <t>Fakulta mechatroniky, informatiky a mezioborových studií</t>
  </si>
  <si>
    <t>Univerzita Hradec Králové</t>
  </si>
  <si>
    <t>Fakulta informatiky a managementu</t>
  </si>
  <si>
    <t>Ústav sociální práce</t>
  </si>
  <si>
    <t>Univerzita J. E. Purkyně
v Ústí nad Labem</t>
  </si>
  <si>
    <t>Fakulta 6 - Filozofická fakulta</t>
  </si>
  <si>
    <t>Univerzita Karlova</t>
  </si>
  <si>
    <t>Katolická teologická fakulta</t>
  </si>
  <si>
    <t>Evangelická teologická fakulta</t>
  </si>
  <si>
    <t>Husitská teologická fakulta</t>
  </si>
  <si>
    <t>1. lékařská fakulta</t>
  </si>
  <si>
    <t>2. lékařská fakulta</t>
  </si>
  <si>
    <t>3. lékařská fakulta</t>
  </si>
  <si>
    <t>Lékařská fakulta v Plzni</t>
  </si>
  <si>
    <t>Lékařská fakulta v Hradci  Králové</t>
  </si>
  <si>
    <t>Farmaceutická fakulta v Hradci  Králové</t>
  </si>
  <si>
    <t>Matematicko-fyzikální fakulta</t>
  </si>
  <si>
    <t>Fakulta sociálních věd</t>
  </si>
  <si>
    <t>Fakulta tělesné výchovy a sportu</t>
  </si>
  <si>
    <t>Fakulta humanitních studií</t>
  </si>
  <si>
    <t>Dopravní fakulta Jana Pernera</t>
  </si>
  <si>
    <t>Fakulta elektrotechniky a informatiky</t>
  </si>
  <si>
    <t>Fakulta ekonomicko-správní</t>
  </si>
  <si>
    <t>Fakulta filozofická</t>
  </si>
  <si>
    <t>Fakulta chemicko-technologická</t>
  </si>
  <si>
    <t>Fakulta restaurování</t>
  </si>
  <si>
    <t>Fakulta zdravotnických studií</t>
  </si>
  <si>
    <t>Univerzita Palackého v Olomouci</t>
  </si>
  <si>
    <t>Fakulta zdravotnických věd</t>
  </si>
  <si>
    <t>Cyrilometodějská teologická fakulta</t>
  </si>
  <si>
    <t>Fakulta tělesné kultury</t>
  </si>
  <si>
    <t>Univerzita Tomáše Bati</t>
  </si>
  <si>
    <t>Fakulta technologická</t>
  </si>
  <si>
    <t>Fakulta managementu a ekonomiky</t>
  </si>
  <si>
    <t>Fakulta multimediálních komunikací</t>
  </si>
  <si>
    <t>Fakulta aplikované informatiky</t>
  </si>
  <si>
    <t>Fakulta logistiky a krizového řízení</t>
  </si>
  <si>
    <t>UTB celkem</t>
  </si>
  <si>
    <t>Veterinární a farmaceutická univerzita Brno</t>
  </si>
  <si>
    <t>Fakulta veterinárního lékařství</t>
  </si>
  <si>
    <t>Fakulta veterinární hygieny a ekologie</t>
  </si>
  <si>
    <t>Fakulta farmaceutická</t>
  </si>
  <si>
    <t>Vysoká škola báňská - Technická univerzita Ostrava</t>
  </si>
  <si>
    <t xml:space="preserve">Fakulta bezpečnostního inženýrství </t>
  </si>
  <si>
    <t>Hornicko-geologická fakulta</t>
  </si>
  <si>
    <t>Fakulta metalurgie a materiálového inženýrství</t>
  </si>
  <si>
    <t>Univerzitní studijní programy</t>
  </si>
  <si>
    <t>Vysoká škola ekonomická v Praze</t>
  </si>
  <si>
    <t>Fakulta financí a účetnictví</t>
  </si>
  <si>
    <t>Fakulta mezinárodních vztahů</t>
  </si>
  <si>
    <t>Fakulta podnikohospodářská</t>
  </si>
  <si>
    <t>Fakulta informatiky a statistiky</t>
  </si>
  <si>
    <t>Národohospodářská fakulta</t>
  </si>
  <si>
    <t>Fakulta managementu</t>
  </si>
  <si>
    <t>Celoškolní pracoviště</t>
  </si>
  <si>
    <t>FCHT</t>
  </si>
  <si>
    <t>FTOP</t>
  </si>
  <si>
    <t>FPBT</t>
  </si>
  <si>
    <t>FCHI</t>
  </si>
  <si>
    <t>Vysoká škola polytechnická Jihlava (VŠPJ)</t>
  </si>
  <si>
    <t>VUT v Brně</t>
  </si>
  <si>
    <t>Fakulta výtvarných umění</t>
  </si>
  <si>
    <t>Fakulta chemická</t>
  </si>
  <si>
    <t>Fakulta elektrotechniky a komunikačních technologií</t>
  </si>
  <si>
    <t>Fakulta podnikatelská</t>
  </si>
  <si>
    <t>Fakulta strojního inženýrství</t>
  </si>
  <si>
    <t>Středoevropský technologický institut VUT</t>
  </si>
  <si>
    <t>Ústav soudního inženýrství</t>
  </si>
  <si>
    <t>Západočeská univerzita v Plzni</t>
  </si>
  <si>
    <t>Fakulta aplikovaných věd</t>
  </si>
  <si>
    <t>Fakulta designu a umění L. Sutnara</t>
  </si>
  <si>
    <t>Fakulta ekonomická</t>
  </si>
  <si>
    <t xml:space="preserve">Fakulta filozofická </t>
  </si>
  <si>
    <t>Fakulta pedagogická</t>
  </si>
  <si>
    <t>Fakulta právnická</t>
  </si>
  <si>
    <t>VŠ celkem</t>
  </si>
  <si>
    <t>Fakulta sociálně eknomická</t>
  </si>
  <si>
    <t>Fakulta umění a designu</t>
  </si>
  <si>
    <t>Fakulta výrobních technologií a managementu</t>
  </si>
  <si>
    <t>Univerzita Pardubice</t>
  </si>
  <si>
    <t>Celková výše stipendia</t>
  </si>
  <si>
    <t>Z toho počet žen celkem **</t>
  </si>
  <si>
    <t>** = bez údajů z Univerzity Pardubice, Vysoké školy báňské - Technické univerzity Ostrava, Vysoké školy polytechnické Jihlava</t>
  </si>
  <si>
    <t>Podíl absolventů, kteří během svého studia vyjeli na zahraniční pobyt v délce alespoň 14 dní, u PhD studentů alespoň na 30 dní [%]</t>
  </si>
  <si>
    <t>Pozn.: *** = Bez údajů z Ostravské univerzity, Vysoké školy umělecko-průmyslové v Praze.</t>
  </si>
  <si>
    <t>Naplňování stanovených cílů/indikátorů v %</t>
  </si>
  <si>
    <t>Nákup a obnova přístrojového vybavení na FD ČVUT v Praze</t>
  </si>
  <si>
    <t>Podpora studijních procesů</t>
  </si>
  <si>
    <t>Poradenství</t>
  </si>
  <si>
    <t>Mobilita studentů</t>
  </si>
  <si>
    <t>Kompetence pro komerci</t>
  </si>
  <si>
    <t>Podpora dotačních titulů</t>
  </si>
  <si>
    <t>Mezisektorová mobilita</t>
  </si>
  <si>
    <t>Podpora doktorského studia</t>
  </si>
  <si>
    <t>Modul pro tvorbu rozvrhu</t>
  </si>
  <si>
    <t>Nový webový KOS</t>
  </si>
  <si>
    <t>Datová kvalita</t>
  </si>
  <si>
    <t>Zavedení systému řízení IT služeb (IT Service Management) do provozu, realizace vybraných SLA</t>
  </si>
  <si>
    <t>Systém řízení IS/IT ČVUT (základní koncept, směrnice, normy, metodiky)</t>
  </si>
  <si>
    <t>Portál ČVUT (Intranet)</t>
  </si>
  <si>
    <t>Centrální HelpDesk/ServiceDesk ČVUT</t>
  </si>
  <si>
    <t>Dokumenty - SharePoint - zavádění nových agend a školení</t>
  </si>
  <si>
    <t>Procesní portál</t>
  </si>
  <si>
    <t>Systematická školení zaměstnanců (základní nástroje, ASW ČVUT)</t>
  </si>
  <si>
    <t>Podpora pedagogické práce akademických pracovníků a profilace a inovace studijních programů na úrovni předmětů/kurzů (soutěž I)</t>
  </si>
  <si>
    <t>Podpora dlouhodobých studijních výjezdů studentů ČZU (včetně studentů DSP) do zahraničí a dlouhodobých studijních pobytů zahraničních studentů na ČZU</t>
  </si>
  <si>
    <t xml:space="preserve">Zajištění rozvoje a provozu Univerzitního informačního systému (UIS) </t>
  </si>
  <si>
    <t>Marketingová prezentace na výstavách a jiných akcích mimo univerzitu</t>
  </si>
  <si>
    <t xml:space="preserve">Podpora vědeckých časopisů, které ČZU vydává nebo se na jejich vydávání podílí </t>
  </si>
  <si>
    <t>Komercializace duševního vlastnictví a Licenční fond</t>
  </si>
  <si>
    <t>1. Počet studentů - celkem</t>
  </si>
  <si>
    <t>2. Novelizovat stipendijní řád a příslušné směrnice v oblasti stipendijní podpory</t>
  </si>
  <si>
    <t>Novelizovat stipendijní řád</t>
  </si>
  <si>
    <t>3. Dosáhnout průchodnosti (úspěšného ukončení) studiem nad 90 %</t>
  </si>
  <si>
    <t xml:space="preserve">Dosáhnout průchodnosti </t>
  </si>
  <si>
    <t>Splněno</t>
  </si>
  <si>
    <t>4. Podpořit projekty FRVUČ min. 1.000 tis. Kč</t>
  </si>
  <si>
    <t>Podpořit projekty FRVUČ</t>
  </si>
  <si>
    <t>5. Na fakultách připravit a každoročně realizovat min. 6 projektů</t>
  </si>
  <si>
    <t>Realizovat projekty</t>
  </si>
  <si>
    <t>6. Hodnotit veřejná vystoupení studentů a z toho procesu učinit integrální součást řídicích činností</t>
  </si>
  <si>
    <t>Hodnotit veřejná vystoupení studentů</t>
  </si>
  <si>
    <t>7. Uskutečnit veřejná vystoupení studentů</t>
  </si>
  <si>
    <t>8. Analyzovat činnost Society for Artistic Research a rozhodnout o členství JAMU v ní</t>
  </si>
  <si>
    <t>Analyzovat činnost</t>
  </si>
  <si>
    <t>9. Dokončit procesní analýzu</t>
  </si>
  <si>
    <t>Dokončit procesní analýzu</t>
  </si>
  <si>
    <t>10. Adaptovat a ustavit organizační strukturu řízení kvality</t>
  </si>
  <si>
    <t>Adaptovat a ustavit strukturu</t>
  </si>
  <si>
    <t>11. Ustanovit metodu ověřování kvality v rámci školy</t>
  </si>
  <si>
    <t>Ustanovit metodu</t>
  </si>
  <si>
    <t>12. Aktualizovat kariérní a personální plány</t>
  </si>
  <si>
    <t>Aktualizovat plány</t>
  </si>
  <si>
    <t>13. Počty přepočtených úvazků (studenti DSP, mladí a začínající pedagogové)</t>
  </si>
  <si>
    <t>14. a) Počty školení CŽV</t>
  </si>
  <si>
    <t>14. b) Počty účastníků CŽV</t>
  </si>
  <si>
    <t>15. Realizovat festivaly (SETKÁNÍ/ENCOUNTER, MSLJ, Setkávání nové hudby Plus a další)</t>
  </si>
  <si>
    <t>Realizovat festivaly</t>
  </si>
  <si>
    <t>16. Uskutečnit Festival bicích nástrojů</t>
  </si>
  <si>
    <t>Uskutečnit festival</t>
  </si>
  <si>
    <t>17. Realizovat aktivity v rámci plánu reprodukce a rozvoje technologií JAMU</t>
  </si>
  <si>
    <t>Realizovat aktivity</t>
  </si>
  <si>
    <t>18. Upřesnit reálný roční plán Reprodukce rozvoje technologií JAMU</t>
  </si>
  <si>
    <t>Upřesnit plán</t>
  </si>
  <si>
    <r>
      <t xml:space="preserve">Naplňování stanovených cílů/indikátorů </t>
    </r>
    <r>
      <rPr>
        <b/>
        <sz val="10"/>
        <color rgb="FFFF0000"/>
        <rFont val="Calibri"/>
        <family val="2"/>
        <charset val="238"/>
        <scheme val="minor"/>
      </rPr>
      <t>**</t>
    </r>
  </si>
  <si>
    <t>Prioritní cíl 1 Zajišťování kvality</t>
  </si>
  <si>
    <t>Prioritní cíl 2 Diverzita a dostupnost</t>
  </si>
  <si>
    <t>Prioritní cíl 3 Internacionalizace</t>
  </si>
  <si>
    <t>Prioritní cíl 4 Relevance</t>
  </si>
  <si>
    <t>Prioritní cíl 5 Kvalitní a relevantní výzkum, vývoj a inovace</t>
  </si>
  <si>
    <t>Prioritní cíl 6 Rozhodování založené na datech</t>
  </si>
  <si>
    <t>Prioritní cíl 7 Rozvoj fakult a vysokoškolského ústavu</t>
  </si>
  <si>
    <t>Prioritní cíl 8 Podpora a inovace vzdělávací činnosti</t>
  </si>
  <si>
    <t>Definice ukazatele Institucionálního plánu MU pro léta 2016–2018</t>
  </si>
  <si>
    <t xml:space="preserve">Označení priority DZ MU </t>
  </si>
  <si>
    <t>Hlavní aktivity na léta 2016, 2017, 2018 plánované pro realizaci nebo zahájení s cílem naplňování DZ MU 2016–2020</t>
  </si>
  <si>
    <t>Jednotky</t>
  </si>
  <si>
    <t>Diverzifikace a otevřenost studijní nabídky</t>
  </si>
  <si>
    <t>U1.1</t>
  </si>
  <si>
    <t>a) Analýzy trendů studentské populace
b) Revize přijímacího řízení a jeho částečná inovace různými formami
c) Zpracování komunikační strategie k různým cílovým skupinám uchazečů a zahájení její realizace
d) Příprava a zahájení realizace aktivního poradenství na úrovni studijních programů
e) Rozvíjení spolupráce se středními školami v různých formách s cílem informování i vzdělávání budoucích uchazečů</t>
  </si>
  <si>
    <t>stav</t>
  </si>
  <si>
    <t>Opatření ke zvyšování studijní úspěšnosti identifikována</t>
  </si>
  <si>
    <t>Opatření ke zvyšování studijní úspěšnosti částečně implementována</t>
  </si>
  <si>
    <t>U1.2</t>
  </si>
  <si>
    <t>a) Analýza problematiky vyrovnávání rozdílů ve vstupních znalostech studentů
b) Vytvoření vzdělávacích příležitostí, například ve formě speciálních kurzů, s cílem zmenšit rozdíly ve vstupních znalostech různorodé populace studentů a podpora sociální a jazykové adaptace zájemců o studium s různým znevýhodněním
c) Informování a motivování ke studiu potenciální zájemce z řad Romů, dalších etnických menšin, ze skupin ohrožených sociálním vyloučením, osob ve výkonu trestu odnětí svobody, se zdravotním handicapem či s jiným znevýhodněním odpovídajícími komunikačními strategiemi</t>
  </si>
  <si>
    <t xml:space="preserve">Nástroje otevírající přístup ke studiu a jeho úspěšnému absolvování neimplementovány </t>
  </si>
  <si>
    <t>Nástroje otevírající přístup ke studiu a jeho úspěšnému absolvování částečně implementovány</t>
  </si>
  <si>
    <t xml:space="preserve">a) Nerealizováno
b) Nerealizováno
c) Nerealizováno
</t>
  </si>
  <si>
    <t>U1.3</t>
  </si>
  <si>
    <t>a) Analýza struktury studijních programů ve srovnání s mezinárodní praxí
b) Příprava revize údajů o studijních programech v Informačním systému MU a realizace prvních úprav
c) Zahájení diskuze o profilaci studijních programů na akademické a profesní dle novelizované legislativy a revize nabídky studijních programů</t>
  </si>
  <si>
    <t>Nedostatečné informace o studijních programech</t>
  </si>
  <si>
    <t>Revidované informace o studijních programech</t>
  </si>
  <si>
    <t>U1.4</t>
  </si>
  <si>
    <t>a) Analýza mezinárodní praxe dvouoborového a víceoborového studia a redefinice charakteru tohoto studia na MU
b) Příprava nových a inovovaných studijních programů (např. učitelských programů, programů technologického zaměření, specializovaných profesních programů atd.)
c) Realizace studijních programů uskutečňovaných s jinými institucemi</t>
  </si>
  <si>
    <t>Stávající studijní nabídka</t>
  </si>
  <si>
    <t>Studijní nabídka obohacená o nové a inovované studijní programy</t>
  </si>
  <si>
    <t xml:space="preserve">a) Realizováno 
b) Realizováno
c) Realizováno </t>
  </si>
  <si>
    <t>U1.5</t>
  </si>
  <si>
    <t>a) Zmapování zájmu potenciálních uchazečů o celoživotní vzdělávání, včetně uchazečů se specifickými potřebami, a vytváření tomu odpovídající nabídky kurzů
b) Definování postupů a pravidel pro uznávání výsledků předchozího neformálního vzdělávání a informálního učení</t>
  </si>
  <si>
    <t>Stávající nabídka celoživotního vzdělávání</t>
  </si>
  <si>
    <t>Inovovaná nabídka celoživotního vzdělávání</t>
  </si>
  <si>
    <t>a) Nerealizováno
b) Nerealizováno</t>
  </si>
  <si>
    <t>Kvalitní vzdělávání reflektující aktuální trendy</t>
  </si>
  <si>
    <t>U2.1</t>
  </si>
  <si>
    <t>a) Reflexe požadavků novely zákona o vysokých školách a dalších návazných norem v procesech zajišťování a hodnocení kvality vzdělávacích a souvisejících činností
b) Diskuse a návrh vnitřních standardů a doporučení pro kvalitu a uskutečňování studijních programů
c) Vytvoření koncepce vnitřního akreditačního procesu
d) Vytvoření paragrafovaného znění vnitřní normy o studijních programech a její implementace včetně souvisejících organizačních opatření
e) Realizace pravidelných evaluací studijních programů</t>
  </si>
  <si>
    <t xml:space="preserve">Stávající systém zajišťování a hodnocení kvality </t>
  </si>
  <si>
    <t>Systém zajišťování a hodnocení kvality doplněn o nové komponenty</t>
  </si>
  <si>
    <t>U2.2</t>
  </si>
  <si>
    <t>a) Revize stávajících studentských průzkumů a rozšíření nástrojů pro práci s výsledky těchto šetření
b) Zapojování studentů do procesů zajišťování kvality (např. ve formě aktivní účasti v rámci pravidelných evaluací studijních programů atd.)
c) Zavedení programových rad bakalářských a  magisterských studijních programů včetně aktivní účasti studentů</t>
  </si>
  <si>
    <t>Nedostatečná role studentů v procesech zajišťování kvality vzdělávacích činností</t>
  </si>
  <si>
    <t>Posílení účasti studentů v procesech zajišťování kvality vzdělávacích činností</t>
  </si>
  <si>
    <t>a) Realizováno
b) Nerealizováno 
c) Nerealizováno</t>
  </si>
  <si>
    <t>U2.3</t>
  </si>
  <si>
    <t>a) Analýza univerzitní praxe v oblasti společných základů více oborů
b) Definování témat špičkových kurzů pro budoucí interdisciplinární moduly v akademických bakalářských studijních programech a zahájení přípravy obsahu těchto kurzů
c) Vytvoření nabídky vzdělávacích a tvůrčích možností pro individuální rozvoj talentovaných a vysoce motivovaných studentů</t>
  </si>
  <si>
    <t>Kurikulum bakalářského studia před revizí</t>
  </si>
  <si>
    <t xml:space="preserve">Částečná revize kurikula v bakalářských studijních programech </t>
  </si>
  <si>
    <t>U2.4</t>
  </si>
  <si>
    <t>Nové trendy, metody a formy výuky identifikovány</t>
  </si>
  <si>
    <t>Nové trendy, metody a formy výuky částečně implementovány</t>
  </si>
  <si>
    <t>Internacionalizace ve vzdělávání</t>
  </si>
  <si>
    <t>U3.1</t>
  </si>
  <si>
    <t>a) Zavedení nástrojů v Informačním systému MU pro sledování cizojazyčné výuky a analýza výuky v cizích jazycích na jednotlivých fakultách 
b) Stanovení univerzitního standardu užívání cizojazyčné studijní literatury a zvyšování požadavků na využívání cizích jazyků při studiu
c) Posilování ověřování vstupních cizojazyčných kompetencí uchazečů o studium v rámci přijímacího řízení</t>
  </si>
  <si>
    <t>Nástroje pro posílení užívání cizího jazyka v rámci studia identifikovány</t>
  </si>
  <si>
    <t>Nástroje pro posílení užívání cizího jazyka v rámci studia implementovány</t>
  </si>
  <si>
    <t>a) Realizováno
b) Nerealizováno
c) Realizováno</t>
  </si>
  <si>
    <t>U3.2</t>
  </si>
  <si>
    <t>a) Vytvoření nabídky a realizace studijních programů v oblasti cizích jazyků strategického významu, tj. čínština, japonština, vietnamština, arabština, balkánské jazyky aj.
b) Rozšíření nabídky výuky cizích jazyků směrem ke studentům i zaměstnancům
c) Realizace výuky odborných předmětů v cizích jazycích jako nedílné součásti českých studijních programů
d) Rozšiřování nabídky výuky akademického psaní a prezentačních dovedností v angličtině a dalších cizích jazycích
e) Motivace studentů ke zpracovávání závěrečných prací v cizích jazycích</t>
  </si>
  <si>
    <t>Nedostatečný podíl výuky odborných předmětů v cizích jazycích</t>
  </si>
  <si>
    <t xml:space="preserve">Posílená výuka odborných předmětů v cizích jazycích </t>
  </si>
  <si>
    <t>U3.3</t>
  </si>
  <si>
    <t>a) Příprava studijních programů plně vyučovaných v cizích jazycích a společných studijních programů typu joint degree
b) Organizování letních škol v cizích jazycích a integračních aktivit pro zahraniční studenty
c) Propagační aktivity studijní nabídky směrem do zahraničí</t>
  </si>
  <si>
    <t>Nedostatečná nabídka studijních programů v cizích jazycích</t>
  </si>
  <si>
    <t>Připravované studijní programy v cizích jazycích</t>
  </si>
  <si>
    <t>a) Realizováno
b) Realizováno
c) Realizováno</t>
  </si>
  <si>
    <t>U3.4</t>
  </si>
  <si>
    <t>a) Prohloubení přípravy pro vyjíždějící studenty za studiem do zahraničí prostřednictvím speciálně zaměřených kurzů
b) Rozšiřování nabídky příležitostí pro oboustrannou mezinárodní mobilitu studentů a zaměstnanců
c) Zajišťování odpovídajících možností zahraničních studijních pobytů ve vazbě na zaměření studijních programů, a to s cílem maximalizovat míru uznávání absolvované části studia v zahraničí
d) Realizace výuky českého jazyka pro zahraniční studenty, včetně studentů ze Slovenska, a motivování zahraničních studentů ke studiu češtiny</t>
  </si>
  <si>
    <t>Stávající nabídka příležitostí pro oboustrannou mezinárodní mobilitu studentů a zaměstnanců</t>
  </si>
  <si>
    <t>Rozšířená nabídka příležitostí pro oboustrannou mezinárodní mobilitu studentů a zaměstnanců i zvýšená kvalita souvisejících služeb</t>
  </si>
  <si>
    <t>a) Realizováno
b) Realizováno
c) Nerealizováno
d) Realizováno</t>
  </si>
  <si>
    <t>Individualizované doktorské studium</t>
  </si>
  <si>
    <t>U4.1</t>
  </si>
  <si>
    <t>a) Zavedení nástrojů získávání zpětné vazby na kvalitu doktorského studia od studentů
b) Rozšíření způsobů poskytování zpětné vazby doktorandům v průběhu studia (např. aktivní rolí oborových rad nebo zavedením mentorství)
c) Vytvoření a realizace vzdělávacího kurzu pro začínající školitele doktorandů</t>
  </si>
  <si>
    <t>Absence nástrojů zpětné vazby v doktorském studiu</t>
  </si>
  <si>
    <t>Navržené a částečně aplikované nástroje zpětné vazby v doktorském studiu</t>
  </si>
  <si>
    <t>U4.2</t>
  </si>
  <si>
    <t>a) Založení školy doktorských studií zajišťující společné prvky doktorského studia
b) Definování společných standardů doktorského studia a realizace vnitřního hodnocení doktorských studijních programů
c) Revize nabídky doktorských studijních programů</t>
  </si>
  <si>
    <t>U4.3</t>
  </si>
  <si>
    <t>a) Příprava a zahájení výuky přenositelných dovedností a metodologie vědy napříč doktorskými studijními programy
b) Inovace a modernizace kurzu PREFEKT 
c) Poskytování kariérního poradenství a servisu pro co nejlepší uplatňování absolventů doktorského studia v tuzemsku i v zahraničí
d) Realizace stáží studentů doktorského studia v aplikační sféře a ve výzkumných institucích</t>
  </si>
  <si>
    <t>Absence aktivní podpory profesního uplatňování doktorandů</t>
  </si>
  <si>
    <t>Zahájení poskytování aktivní podpory profesního uplatňování doktorandů  </t>
  </si>
  <si>
    <t>U4.4</t>
  </si>
  <si>
    <t>a) Rozvoj různých forem spolupráce v doktorském studiu s Akademií věd ČR a s jinými vysokými školami a výzkumnými institucemi včetně zahraničních
b) Příprava strategie marketingových a náborových aktivit doktorského studia směrem k různým cílovým skupinám a její realizace</t>
  </si>
  <si>
    <t>Nedostatečná propagace doktorského studia směrem k potenciálním uchazečům</t>
  </si>
  <si>
    <t>Zpracovaná a částečně implementovaná strategie marketingových a náborových aktivit</t>
  </si>
  <si>
    <t>a) Realizováno
b) Realizováno</t>
  </si>
  <si>
    <t xml:space="preserve">Excelence a relevance výzkumu </t>
  </si>
  <si>
    <t>U5.1</t>
  </si>
  <si>
    <t>a) Definování výzkumných priorit a strategických mezioborových výzkumných témat
b) Optimalizace personálního složení pracovišť v souladu se stanovenými prioritami ve vzdělávání a výzkumu</t>
  </si>
  <si>
    <t>Absence jasného vymezení výzkumných priorit a strategických mezioborových témat</t>
  </si>
  <si>
    <t>Vymezené výzkumné priority a strategická mezioborová témata</t>
  </si>
  <si>
    <t>a) Realizováno
b) Nerealizováno</t>
  </si>
  <si>
    <t>U5.2</t>
  </si>
  <si>
    <t>a) Zahájení činnosti mezinárodního vědeckého panelu jako poradního orgánu pro výzkum
b) Vytvoření univerzitní koncepce Open Access a zahájení její implementace
c) Rozvíjení projektové podpory a souvisejícího servisu výzkumným týmům při přípravě projektů do Horizon 2020</t>
  </si>
  <si>
    <t>Nedostatečná mezinárodní viditelnost univerzitního výzkumu</t>
  </si>
  <si>
    <t>Implementovaná opatření pro upevnění výzkumu v mezinárodním prostředí</t>
  </si>
  <si>
    <t>U5.3</t>
  </si>
  <si>
    <t>a) Vytvoření nabídky výzkumných témat zabývajících se řešením společenských problémů pro spolupráci s organizacemi veřejné správy
b) Rozvíjení projektové podpory a souvisejícího servisu pro spolupráci s partnery z aplikační sféry
c) Dobudování efektivního a udržitelného systému komercializace výsledků a znalostí včetně zefektivnění nakládání s duševním vlastnictvím</t>
  </si>
  <si>
    <t xml:space="preserve">Nedostatečný dopad výsledků univerzitního výzkumu ve společnosti </t>
  </si>
  <si>
    <t>Implementovaná opatření pro posílení dopadu výsledků univerzitního výzkumu ve společnosti</t>
  </si>
  <si>
    <t xml:space="preserve">Efektivita výzkumu a stimulující prostředí </t>
  </si>
  <si>
    <t>U6.1</t>
  </si>
  <si>
    <t>a) Kompletace opatření pro plánování, pořizování a využívání nákladných přístrojů a zařízení pro výzkum a jejich implementace                                     
b) Zavedení otevřeného přístupu k centrálním servisním pracovištím pro výzkum (tzv. Core Facilities) s transparentními pravidly užívání a fungování</t>
  </si>
  <si>
    <t xml:space="preserve">Vytvořená koncepce plánování, pořizování a sdílení nákladných přístrojů, zařízení a technologií pro výzkum  </t>
  </si>
  <si>
    <t xml:space="preserve">Zavedený systém plánování, pořizování a sdílení infrastruktur </t>
  </si>
  <si>
    <t>U6.2</t>
  </si>
  <si>
    <t>Pilotně ověřena evaluace výzkumného výkonu vybranými nástroji na úrovni instituce</t>
  </si>
  <si>
    <t>Zavedená periodická evaluace výzkumného výkonu stávajícími i novými nástroji na úrovni instituce i pracovišť</t>
  </si>
  <si>
    <t>U6.3</t>
  </si>
  <si>
    <t>a) Optimalizace portfolia elektronických informačních zdrojů, zejména klíčových vědeckých a odborných zdrojů s on-line přístupem
b) Zajištění profesionálního řešení etických otázek výzkumu včetně souvisejícího právního servisu
c) Zajištění informačního servisu a projektové podpory pro získávání a realizaci výzkumných grantů
d) Podpora sdílení poznatků a vzájemné informovanosti organizací přednášek a kurzů</t>
  </si>
  <si>
    <t>Servis k výzkumné činnosti zajišťován</t>
  </si>
  <si>
    <t xml:space="preserve">Servis k výzkumné činnosti zajišťován širším portfoliem služeb </t>
  </si>
  <si>
    <t xml:space="preserve">a) Realizováno
b) Realizováno
c) Realizováno
d) Realizováno
</t>
  </si>
  <si>
    <t>Vnitřní kultura založená na sdílených hodnotách</t>
  </si>
  <si>
    <t>U7.1</t>
  </si>
  <si>
    <t>a) Příprava oslav 100. výročí založení univerzity
b) Rozvoj nástrojů pro ocenění kvalitní práce studentů, absolventů a zaměstnanců
c) Podpora angažovanosti zaměstnanců a studentů v řešení společenských otázek</t>
  </si>
  <si>
    <t>Realizace řady aktivit pro kultivaci vnitřního prostředí</t>
  </si>
  <si>
    <t>Rozšířené portfolio aktivit pro kultivaci vnitřního prostředí</t>
  </si>
  <si>
    <t>U7.2</t>
  </si>
  <si>
    <t>a) Zpracování koncepce interní komunikace a její realizace s využitím moderních komunikačních nástrojů
b) Implementace inovovaného jednotného vizuálního stylu a posílení sdílení vizuální identity univerzity</t>
  </si>
  <si>
    <t>První návrh koncepce interní komunikace v podobě definování potřeb</t>
  </si>
  <si>
    <t>Komplexně zpracovaná a částečně implementovaná koncepce interní komunikace</t>
  </si>
  <si>
    <t>U7.3</t>
  </si>
  <si>
    <t>a) Analýza možností a zpracování koncepce pro poskytování služeb seniorům z řad zaměstnanců MU
b) Rozvoj a poskytování informačních a poradenských služeb pro studenty, absolventy a zaměstnance</t>
  </si>
  <si>
    <t>Stávající spektrum poskytovaných služeb studentům, absolventům a zaměstnancům</t>
  </si>
  <si>
    <t>Rozšířené spektrum poskytovaných služeb studentům, absolventům a zaměstnancům</t>
  </si>
  <si>
    <t>a) Nerealizováno
b) Realizováno</t>
  </si>
  <si>
    <t>U8.1</t>
  </si>
  <si>
    <t>a) Pořádání diskuzních panelů se zaměstnavateli, zástupci veřejných institucí a dalšími klíčovými partnery
b) Veřejná prezentace názorů akademických pracovníků a zástupců managementu směrem k veřejnosti (např. veřejné přednášky, besedy, vystupování v klasických médiích, příspěvky na sociálních sítích)
c) Aktivní účast a zapojení do tvorby politik, strategií a legislativy na regionální i celostátní úrovni zejména v klíčových oblastech odrážejících expertizu MU</t>
  </si>
  <si>
    <t xml:space="preserve">Stávající počet mediálních vyjádření odborníků z univerzity </t>
  </si>
  <si>
    <t xml:space="preserve">Vyšší počet mediálních vyjádření odborníků z univerzity </t>
  </si>
  <si>
    <t>U8.2</t>
  </si>
  <si>
    <t>a) Spolupráce s občanskými sdruženími, iniciativami a institucemi při řešení otázek spojených se vzděláváním Romů a jiných národnostních menšin či skupin ohrožených sociálním vyloučením
b) Posílení vztahů s absolventy jejich aktivním zapojením do konkrétních aktivit a projektů
c) Poskytování poradenství i jiné aktivní pomoci ze strany studentů a zaměstnanců jako služby veřejnosti směrem ke specifickým cílovým skupinám
d) Rozvoj zázemí pro realizaci populárně-naučných a kulturních událostí s využitím kapacity kina Scala, Mendelova muzea, Botanické zahrady MU, Centra léčivých rostlin atd.
e) Rozvoj partnerství s vysokými, středními, základními i mateřskými školami, s kulturními institucemi, sportovními kluby, neziskovými a zdravotními organizacemi a posilování spolupráce s komerční sférou a veřejnou správou při řešení národních, regionálních i lokálních témat nebo společných projektů</t>
  </si>
  <si>
    <t>Stávající spektrum realizovaných aktivit ve vztahu k veřejnosti a v rámci uzavřených partnerství</t>
  </si>
  <si>
    <t>Širší spektrum realizovaných aktivit ve vztahu k veřejnosti a navázána nová partnerství s institucemi</t>
  </si>
  <si>
    <t>a) Realizováno
b) Realizováno
c) Realizováno
d) Realizováno
e) Realizováno</t>
  </si>
  <si>
    <t>U8.3</t>
  </si>
  <si>
    <t>a) Rozvíjení mediálních aktivit s cílem kultivace veřejného mínění
b) Rozvíjení portálu online.muni.cz a dalších komunikačních kanálů se značkou Munimedia a vytvoření elektronického časopisu pro akademickou obec ČR
c) Inovace univerzitní webové prezentace a využití dalších nástrojů digitálního marketingu s cílem efektivního šíření informací o činnosti univerzity směrem k veřejnosti
d) Revize rozsahu knihovních služeb a jejich poskytování v obvyklém mezinárodním standardu
e) Zvýšení kvality a dostupnosti služeb univerzitního nakladatelství, zejména posílením elektronické distribuce publikací a vydáváním publikací v cizích jazycích
f) Rozvoj vlastní ediční činnosti a vydávání odborných časopisů 
v on-line formách a využívání potenciálu e publikování k rychlejší distribuci poznatků
g) Popularizace vědeckých poznatků a nabídka různorodých vzdělávacích aktivit pro širokou veřejnost (rozvoj činnosti Mendelova muzea, dětské univerzity, univerzity třetího věku, aktivit Střediska pro pomoc studentům se specifickými nároky atd.)</t>
  </si>
  <si>
    <t>Stávající spektrum užívaných komunikačních kanálů směrem k veřejnosti</t>
  </si>
  <si>
    <t>Širší spektrum užívaných komunikačních kanálů směrem k veřejnosti</t>
  </si>
  <si>
    <t xml:space="preserve">Personální řízení a profesní rozvoj zaměstnanců  </t>
  </si>
  <si>
    <t>U9.1</t>
  </si>
  <si>
    <t xml:space="preserve">a) Revize personálních předpisů
b) Vytvoření personální strategie pro obsazování pozic vedoucích pracovníků
c) Rozvoj nástrojů pro hodnocení výkonu a kvality práce akademických i neakademických pracovníků
d) Motivace pracovníků ke kvalifikačnímu růstu s cílem zvyšování podílu vysoce kvalifikovaných, zejména habilitovaných, akademických pracovníků </t>
  </si>
  <si>
    <t xml:space="preserve">Stávající personální předpisy a postupy a absence klíčových prvků v personálním řízení </t>
  </si>
  <si>
    <t>Návrh a zahájení implementace nových prvků a procesů v personálním řízení</t>
  </si>
  <si>
    <t>U9.2</t>
  </si>
  <si>
    <t>a) Stanovení kritérií pro výběr akademických a vědeckých pracovníků zohledňujících působení vně MU
b) Podpora realizace pobytů zahraničních akademických pracovníků na MU v průběhu jejich tvůrčího volna a aktivní působení v této oblasti směrem k zahraničním institucím</t>
  </si>
  <si>
    <t>Absence definovaných jasných kritérií a postupů pro výběr pracovníků vně MU</t>
  </si>
  <si>
    <t>Identifikace a částečná implementace jasných kritérií a postupů pro výběr pracovníků vně MU</t>
  </si>
  <si>
    <t>U9.3</t>
  </si>
  <si>
    <t>a) Vytvoření a částečná implementace koncepce interního vzdělávání zaměstnanců
b) Založení celouniverzitního pracoviště podporujícího rozvoj pedagogických a dalších kompetencí akademických pracovníků i studentů doktorského studia a zajišťujícího vzdělávání neakademických pracovníků</t>
  </si>
  <si>
    <t>Absence uceleného systému interního vzdělávání zaměstnanců</t>
  </si>
  <si>
    <t xml:space="preserve">Zpracovaná koncepce interního vzdělávání zaměstnanců a její částečná implementace </t>
  </si>
  <si>
    <t>U9.4</t>
  </si>
  <si>
    <t>a) Identifikace a zavádění nástrojů na podporu slaďování kariéry na univerzitě s rodinným životem
b) Poskytování systematické podpory a asistence zahraničním pracovníkům a jejich rodinám v začleňování do běžného života v ČR a regionu
c) Vytvoření ucelené nabídky zaměstnaneckých a studentských benefitů i zvýhodněných nabídek od univerzitních partnerů a její efektivní zprostředkování
d) Podpora získávání mezinárodních pracovních zkušeností a posilování jazykových kompetencí akademických i neakademických pracovníků
e) Zpřístupňování pracovního prostředí zaměstnancům se změněnou pracovní schopností</t>
  </si>
  <si>
    <t>Absence spektra nástrojů a systematické podpory sladění kariéry na univerzitě s rodinným životem</t>
  </si>
  <si>
    <t>Identifikace a částečná implementace nástrojů a systematické podpory sladění kariéry na univerzitě s rodinným životem</t>
  </si>
  <si>
    <t>a) Nerealizováno
b) Realizováno
c) Nerealizováno
d) Realizováno
e) Realizováno</t>
  </si>
  <si>
    <t>Infrastruktura a správa instituce</t>
  </si>
  <si>
    <t>U10.1</t>
  </si>
  <si>
    <t>a) Dobudování zázemí pro výuku a výzkum a další činnosti v souladu se stanovenými strategickými cíli univerzity
b) Modernizace technologií, přístrojů a zařízení v návaznosti na potřebnost, závěry auditů, platné normy a požadavky efektivity</t>
  </si>
  <si>
    <t>Identifikované potřeby pro budování infrastrukturního zázemí</t>
  </si>
  <si>
    <t>Realizované akce a implementovaná opatření pro dobudování potřebného infrastrukturního zázemí</t>
  </si>
  <si>
    <t>U10.2</t>
  </si>
  <si>
    <t>Identifikované potřeby pro posílení efektivity provozování a správy budov a jejich bezpečnosti</t>
  </si>
  <si>
    <t>Realizované akce a implementovaná opatření pro posílení efektivity provozování a správy budov a jejich bezpečnosti</t>
  </si>
  <si>
    <t>a) Nerealizováno
b) Realizováno
c) Realizováno</t>
  </si>
  <si>
    <t>U10.3</t>
  </si>
  <si>
    <t xml:space="preserve">Identifikována potřeba analýzy služeb zajišťovaných univerzitou </t>
  </si>
  <si>
    <t xml:space="preserve">Zpracovaná analýza služeb zajišťovaných univerzitou a jejími součástmi </t>
  </si>
  <si>
    <t>a) Nerealizováno</t>
  </si>
  <si>
    <t>U10.4</t>
  </si>
  <si>
    <t>a) Zajištění odpovídajícího servisu, zejména projektového, ekonomického, právního a v oblasti duševního vlastnictví, pro posilování diferenciace zdrojů financování
b) Analýza a zpracování koncepce pro poskytování nové nabídky vzdělávání formou studijních programů a kurzů realizovaných v rámci institutu neziskového typu</t>
  </si>
  <si>
    <t>Identifikována opatření pro posílení diferenciace zdrojů financování</t>
  </si>
  <si>
    <t>Implementovaná opatření pro posílení diferenciace zdrojů financování</t>
  </si>
  <si>
    <t>Informační systémy a IT podpora</t>
  </si>
  <si>
    <t>U11.1</t>
  </si>
  <si>
    <t>a) Centralizovaný sběr a vyhodnocování požadavků pro rozvoj stávajících informačních systémů a určení týmu pro koordinaci integrovaného přístupu v rozvoji informačních systémů
b) Rozvoj a inovace Informačního systému MU zejména ve studijních agendách, a to se zohledněním novely vysokoškolského zákona a potřeb instituce
c) Rozvoj funkcionalit ekonomicko-správních informačních systémů v návaznosti na legislativní změny a potřeby uživatelů
d) Posilování mezinárodního charakteru univerzitního prostředí jazykovými mutacemi informačních systémů</t>
  </si>
  <si>
    <t xml:space="preserve">Identifikované požadavky na rozvoj informačních systémů a jejich uživatelskou přívětivost </t>
  </si>
  <si>
    <t xml:space="preserve">Částečně implementovaná opatření a kroky v rozvoji informačních systémů </t>
  </si>
  <si>
    <t>U11.2</t>
  </si>
  <si>
    <t>a) Identifikace požadavků, zpracování koncepce, volba a realizace postupu pro zajištění platformy pro sdílenou práci a komunikaci
b) Vytvoření funkčního intranetu pro efektivní sdílení interních informací, postupů, závazných pravidel, událostí a dalšího relevantního obsahu</t>
  </si>
  <si>
    <t>Identifikovaný a popsaný požadavek na platformu usnadňující interní spolupráci a komunikaci</t>
  </si>
  <si>
    <t>Nalezení vhodné platformy pro sdílenou práci a komunikaci a její pilotní ověření</t>
  </si>
  <si>
    <t>U11.3</t>
  </si>
  <si>
    <t>a) Revize stávajících dat a inovace jejich struktur v informačních systémech pro manažerské účely, a to v požadované struktuře, formě a uživatelské přívětivosti
b) Zajištění elektronizace vnitřního systému zajišťování a hodnocení kvality i dalších agend vnitřní správy
c) Pokračování elektronizace administrativy, zefektivňování vnitřního oběhu dokumentů a směřování k tzv. bezpapírové instituci
d) Rozvoj nástrojů pro efektivní ukládání, zpracování a zpřístupnění vědeckých dat (tzv. Open Research Data) a tvorba univerzitní politiky v této oblasti
e) Analýza a zpracování koncepce dlouhodobého ukládání a ochrany dokumentů a vědeckých dat (tzv. Long Term Preservation) a pilotní ověření zvoleného postupu
f) Digitalizace informací a rozvoj digitálních knihoven</t>
  </si>
  <si>
    <t>Identifikované požadavky na manažerskou práci s daty, elektronizaci procesů, ukládání vědeckých dat, dlouhodobé ukládání dokumentů a digitalizaci informací</t>
  </si>
  <si>
    <t>Částečně implementovaná opatření a kroky pro řešení požadavků na manažerskou práci s daty, elektronizaci procesů, ukládání vědeckých dat, dlouhodobé ukládání dokumentů a digitalizaci informací </t>
  </si>
  <si>
    <t>U11.4</t>
  </si>
  <si>
    <t xml:space="preserve">Identifikované požadavky na rozvoj univerzitní e‑infrastruktury </t>
  </si>
  <si>
    <t>Částečně implementovaná opatření a kroky pro řešení požadavků na kapacity datové sítě, e‑infrastruktury a práci s citlivými daty</t>
  </si>
  <si>
    <t>Finanční prostředky</t>
  </si>
  <si>
    <t>Poskytnuté</t>
  </si>
  <si>
    <t xml:space="preserve"> Vyčerpané</t>
  </si>
  <si>
    <t>Neinvestiční (v tis. Kč)</t>
  </si>
  <si>
    <t>Investiční (v tis. Kč)</t>
  </si>
  <si>
    <t>Kvalitním studiem ke vzdělanosti</t>
  </si>
  <si>
    <t>Excelentní vědou k rozvoji poznání</t>
  </si>
  <si>
    <t>Univerzita PRO společnost</t>
  </si>
  <si>
    <t>SMART univerzita</t>
  </si>
  <si>
    <t>Komunikace jako základ spolupráce</t>
  </si>
  <si>
    <t>Mezinárodní spolupráce v oblasti vzdělávání, výzkumu, vývoje, inovací a umělecké činnosti</t>
  </si>
  <si>
    <t>Rozšíření nabídky studia a počtu předmětů vyučovaných v anglickém jazyce</t>
  </si>
  <si>
    <t xml:space="preserve">Mezioborový blok cizojazyčných vyučovaných předmětů na FPF SU </t>
  </si>
  <si>
    <t>14 předmětů</t>
  </si>
  <si>
    <t>28 předmětů</t>
  </si>
  <si>
    <t xml:space="preserve">Studijní podklady v angličtině pro předměty v navazujícím magisterském studiu oboru PEM OPF SU </t>
  </si>
  <si>
    <t>2 předměty</t>
  </si>
  <si>
    <t>Zařazení anglicky vyučovaných předmětů do české výuky oboru PEM jako alternativu pro české studenty na OPF SU</t>
  </si>
  <si>
    <t>1 předmět pro české studenty</t>
  </si>
  <si>
    <t xml:space="preserve">Rozšíření nabídky předmětů vyučovaných v cizím jazyce pro domácí i zahraniční studenty na FVP SU </t>
  </si>
  <si>
    <t>10 předmětů</t>
  </si>
  <si>
    <t>Příprava studijních oborů vyučovaných v angličtině a studijních oborů typu joint-degree na jednotlivých součástech</t>
  </si>
  <si>
    <t xml:space="preserve">Příprava mezinárodního společného studijního programu v oblasti astrofyziky a příprava a podání akreditačních materiálů pro mezinárodní společný studijní program v oblasti astrofyziky na FPF SU </t>
  </si>
  <si>
    <t>neexistuje</t>
  </si>
  <si>
    <t xml:space="preserve">Rozšíření výuky předmětů v angličtině pro výměnné zahraniční studenty (Exchange studies) v rámci programu Erasmus plus na OPF SU </t>
  </si>
  <si>
    <t xml:space="preserve">Vytvoření předpokladů pro zahájení akreditované výuky oboru PEM pro zahraniční studenty (Degree studies) na OPF SU </t>
  </si>
  <si>
    <t>Rozšíření počtu akademických pracovníků ze zahraničí a jejich zapojení do výuky na SU a podpora zahraničních stáží akademických pracovníků SU</t>
  </si>
  <si>
    <t>Prezentace možnosti vědecko-pedagogického působení na FPF SU v Opavě prostřednictvím mezinárodních akademických serverů a přijetí min. 2 zahraničních akademických pracovníků, úhrnem na dobu 8 měsíců ročně</t>
  </si>
  <si>
    <t>2 zahraniční vyučující</t>
  </si>
  <si>
    <t>Zapojení zahraničních lektorů do výuky PEM na OPF SU</t>
  </si>
  <si>
    <t>Vytvoření místa zahraničního profesora na FVP SU v Opavě v rozsahu 6 člověkoměsíců ročně</t>
  </si>
  <si>
    <t>Realizace krátkodobých (cca 3 týdny) stáží zahraničních pracovníků a studentů doktorského studia na FVP SU v Opavě, realizace krátkodobých stíží (14dní) pracovníků a doktorandů FVP SU v Opavě v zahraničí</t>
  </si>
  <si>
    <t>realizace mobilit v rámci programu Erasmus</t>
  </si>
  <si>
    <t>Zlepšení jazykové úrovně akademických pracovníků (10 certifikátů na úrovni B2) na OPF SU</t>
  </si>
  <si>
    <t>Rozšíření jazykové kompetence akademických pracovníků formou přípravy na získání jazykového certifikátu (10 certifikátů) na FVP SU</t>
  </si>
  <si>
    <t>minimum pracovníků</t>
  </si>
  <si>
    <t>Poradenské a kariérní centrum</t>
  </si>
  <si>
    <t>Vytvoření, spuštění, administrace portálu absolventů SU v Opavě</t>
  </si>
  <si>
    <t>Vytvoření, spuštění, administrace, aktualizace jednotného kariérního portálu studentů a absolventů SU v Opavě</t>
  </si>
  <si>
    <t>Vytvoření, spuštění, administrace jednotného webového manuálu pro studenty SU v Opavě</t>
  </si>
  <si>
    <t>Realizace pravidelných sebezkušenostních cyklů seminářů pro studenty a absolventy SU v Opavě za účelem podpory vstupu na trh práce</t>
  </si>
  <si>
    <t>nerealizováno</t>
  </si>
  <si>
    <t>Realizace odborných seminářů a přednášek pro studenty, absolventy, pracovníky SU v Opavě</t>
  </si>
  <si>
    <t>Realizace interaktivních workshopů se zástupci klíčových zaměstnavatelů</t>
  </si>
  <si>
    <t>Realizace celouniverzitního Dne kariéry na SU v Opavě</t>
  </si>
  <si>
    <t>Realizace vybraných forem kariérního poradenství s ohledem na specifika cílových skupin</t>
  </si>
  <si>
    <t>realizace stávajících forem kariérního poradenství</t>
  </si>
  <si>
    <t>Pravidelná evaluace zpětné vazby na ose uchazeč/student/absolvent</t>
  </si>
  <si>
    <t>Realizace vzdělávacího kurzu v oblasti sociálního podnikání, vyhodnocení zpětné vazby realizovaného kurzu včetně návrhu inovativních aktivit, vytvoření metodiky následného poradenství v oblasti sociálního podnikání</t>
  </si>
  <si>
    <t>Podpora vybraných forem vzdělávání v rámci U3V</t>
  </si>
  <si>
    <t>Nové přednáškové cykly z různých vzdělávacích oblastí</t>
  </si>
  <si>
    <t>Zvýšení počtu posluchačů</t>
  </si>
  <si>
    <t>Studijní materiály pro nové cykly</t>
  </si>
  <si>
    <t>Exkurze pro posluchače U3V</t>
  </si>
  <si>
    <t>Propagace studia U3V</t>
  </si>
  <si>
    <t xml:space="preserve">Marketing a propagace </t>
  </si>
  <si>
    <t>Marketingová strategie SU v Opavě</t>
  </si>
  <si>
    <t>Centrum multimediální tvorby</t>
  </si>
  <si>
    <t>Multimediální prezentace jednotlivých vědecko-výzkumných pracovišť SU</t>
  </si>
  <si>
    <t>Jednotný vizuální styl SU v Opavě</t>
  </si>
  <si>
    <t>Workshopy, přednášky a semináře propagující SU v Opavě v očích veřejnosti</t>
  </si>
  <si>
    <t>Ustavení Edukačního centra Ústavu ošetřovatelství</t>
  </si>
  <si>
    <t>Akce určené pro absolventy SU v Opavě</t>
  </si>
  <si>
    <t>Spolupráce s řediteli a výchovnými poradci na SŠ</t>
  </si>
  <si>
    <t xml:space="preserve">Přednášky pedagogů na SŠ, popř. ZŠ </t>
  </si>
  <si>
    <t>Prezentace na středních školách</t>
  </si>
  <si>
    <t>Tematicky zaměřené soutěže pro studenty SŠ</t>
  </si>
  <si>
    <t>Kurzy Virtuální univerzity</t>
  </si>
  <si>
    <t>Informační materiály SU v Opavě a jejich součástí</t>
  </si>
  <si>
    <t xml:space="preserve">Newsletter OPF SU </t>
  </si>
  <si>
    <t>2 x ročně</t>
  </si>
  <si>
    <t>6 (2 Newslettery/rok)</t>
  </si>
  <si>
    <t>Popularizace matematiky</t>
  </si>
  <si>
    <t xml:space="preserve">Rozvoj informačních a komunikačních technologií </t>
  </si>
  <si>
    <t>Propustnost firewallového řešení</t>
  </si>
  <si>
    <t>1 Gbps</t>
  </si>
  <si>
    <t>Propustnost páteřní vrstvy v lokalitě Karviné</t>
  </si>
  <si>
    <t>720 Gbps</t>
  </si>
  <si>
    <t>Celkový počet 10GE portů v páteřních prvcích v lokalitě Opava</t>
  </si>
  <si>
    <t>Maximální monitorovatelný tok sítí</t>
  </si>
  <si>
    <t>Počet nových kontrolerů bezdrátové sítě, počet přístupových bodů bezdrátové sítě s podporu nových protokolů</t>
  </si>
  <si>
    <t>Počet virtuálních serverů</t>
  </si>
  <si>
    <t>Procento migrovaných telefonních přístrojů</t>
  </si>
  <si>
    <t>Výkonu, rozšiřitelnost a služby datových úložišť</t>
  </si>
  <si>
    <t>Počet portů distribuční a přístupové vrstvy s dostatečnou datovou propustností, podporou zabezpečení a pokročilých služeb</t>
  </si>
  <si>
    <t>Rozšíření přístupového zabezpečovacího systému</t>
  </si>
  <si>
    <t>Rozvoj výzkumných a uměleckých center a podpora propojení tvůrčí a vzdělávací činnosti</t>
  </si>
  <si>
    <t>Podpora centra empirických výzkumů</t>
  </si>
  <si>
    <t>Rozvoj smluvního aplikovaného výzkumu</t>
  </si>
  <si>
    <t>Zapojení studentů do výzkumu</t>
  </si>
  <si>
    <t>Archivace dat výzkumů FVP SU v Opavě, implementace metodiky na vyhledávání výzkumných příležitostí</t>
  </si>
  <si>
    <t xml:space="preserve">Výzkumný tým včetně referenta k výzkumným projektům </t>
  </si>
  <si>
    <t>3 odborní vědecko-výzkumní pracovníci a 1 referent</t>
  </si>
  <si>
    <t>Přenos výsledků do praxe</t>
  </si>
  <si>
    <t>Posílení pozice FVP a SU v Opavě v domácím akademickém prostředí</t>
  </si>
  <si>
    <t>Posílení pozice FVP a SU v Opavě v mezinárodním výzkumném prostředí</t>
  </si>
  <si>
    <t>Výzkumný projekt mezifakultního charakteru</t>
  </si>
  <si>
    <t>podíl pracovníků FPF SU v Opavě na projektu SGS</t>
  </si>
  <si>
    <t>Rozvoj interdisciplinarity a internacionalizace výzkumných center se zaměřením na kulturní dějiny</t>
  </si>
  <si>
    <t>Zapojení zahraničních odborných pracovníků a specialistů do činnosti VC</t>
  </si>
  <si>
    <t>Zapojení domácích spolupracovníků a specialistů do činnosti VC</t>
  </si>
  <si>
    <t>Publikační činnost – vydávání odborných knih</t>
  </si>
  <si>
    <t>Publikační činnost – příprava a předložení odborného příspěvku/studie</t>
  </si>
  <si>
    <t>Publikační činnost – příprava a předložení odborného neimpaktovaného časopisu</t>
  </si>
  <si>
    <t>Mezinárodní vědecké workshopy a konference</t>
  </si>
  <si>
    <t>Podíl na činnosti mezinárodních vědecko-organizačních grémií</t>
  </si>
  <si>
    <t>Předložení projektů do domácích a zahraničních soutěží</t>
  </si>
  <si>
    <t>Rozvoj a podpora mezinárodních vědeckých aktivit výzkumného centra teoretické fyzika a astrofyziky</t>
  </si>
  <si>
    <t>Publikace v impaktovaných časopisech</t>
  </si>
  <si>
    <t>Prezentace výsledků centra na mezinárodních konferencích</t>
  </si>
  <si>
    <t>Publikace výsledků centra v mezinárodních konferenčních sbornících</t>
  </si>
  <si>
    <t>Výjezdy členů týmu na zahraniční pracoviště</t>
  </si>
  <si>
    <t>Návštěvy zahraničních expertů</t>
  </si>
  <si>
    <t>Uspořádání workshopů se zahraniční účastí</t>
  </si>
  <si>
    <t>Rozvoj a intenzifikace účasti akademických pracovníků a doktorských studentů výzkumného centra počítačové fyziky a zpracování dat v mezinárodních vědeckých týmech a projektech</t>
  </si>
  <si>
    <t xml:space="preserve">Publikace výsledků centra v mezinárodních konferenčních sbornících </t>
  </si>
  <si>
    <t>Propojení vzdělávací a tvůrčí činnosti na SU OPF</t>
  </si>
  <si>
    <t>Školení nebo workshop akademických pracovníků v oblasti pedagogiky, didaktiky, psychologie</t>
  </si>
  <si>
    <t>Školení nebo workshop pedagogických pracovníků v oblasti vědecko-výzkumných metod a použitelných nástrojů</t>
  </si>
  <si>
    <t>Modernizované výukové kurzy v systému Moodle</t>
  </si>
  <si>
    <t>Srovnávací kurzy pro studenty 1. ročníku bakalářského studia</t>
  </si>
  <si>
    <t>Přednášky odborníků z praxe pro studenty ve všech stupních studia</t>
  </si>
  <si>
    <t>Aktivní účast pedagogických pracovníků na vědeckých zahraničních konferencích</t>
  </si>
  <si>
    <t>Webové stránky AAK v českém a anglickém jazyce</t>
  </si>
  <si>
    <t>Žádost o zařazení Acta academica karviniensia (AAK) do databáze Scopus</t>
  </si>
  <si>
    <t>Spolupráce s praxí</t>
  </si>
  <si>
    <t xml:space="preserve">Rozvoj studijních oborů a spolupráce s praxí </t>
  </si>
  <si>
    <t>Analýza stávajících studijních oborů vedoucí k optimalizaci</t>
  </si>
  <si>
    <t>Optimalizace rozsahu povinné literatury a doplnění knižního fondu</t>
  </si>
  <si>
    <t>Rozvoj e-learningových kurzů</t>
  </si>
  <si>
    <t>Realizace výzkumného šetření zaměřeného na edukaci seniorů</t>
  </si>
  <si>
    <t>Vytvoření a aktualizace databáze spolupracujících organizací</t>
  </si>
  <si>
    <t>V rámci spolupracujících organizací vytvoření nových fakultních pracovišť</t>
  </si>
  <si>
    <t>Vytvoření modelu praktikantského místa a jeho ověření</t>
  </si>
  <si>
    <t>neexistence stabilního praktikantského místa</t>
  </si>
  <si>
    <t>Odborné setkání se zástupci poskytovatelů praxe a zaměstnavatelů</t>
  </si>
  <si>
    <t>odborné akce se konají bez užšího propojení na spolupracující organizace</t>
  </si>
  <si>
    <t>Analýza potřeby regionu a příprava nových kurzů CŽV</t>
  </si>
  <si>
    <t>stávající kurzy typu A (celkem 3)</t>
  </si>
  <si>
    <t>Rozšiřování aktivit Institutu interdisciplinárního výzkumu – vytvoření Business Gate</t>
  </si>
  <si>
    <t>Realizované odborné praxe studentů SU OPF v BG</t>
  </si>
  <si>
    <t>Obhájené bakalářské/diplomové práce tematicky navázané na činnost BG</t>
  </si>
  <si>
    <t>Počet studentů SU OPF zapojených do řešení konkrétních projektů zpracovávaných v BG</t>
  </si>
  <si>
    <t>Počet akcí s podnikatelskou tematikou realizovaných v BG za účasti studentů SU OPF</t>
  </si>
  <si>
    <t>Počet odborných stáží studentů v podnicích spolupracujících s BG</t>
  </si>
  <si>
    <t>Počet studentů a absolventů SU OPF využívajících služeb BG v souvislosti s vlastním podnikáním</t>
  </si>
  <si>
    <t>Počet výsledků aplikovaného výzkumu využitých pro podporu studentů</t>
  </si>
  <si>
    <t>Počet studentů a absolventů SU OPF využívajících nejnovější marketingové technologie</t>
  </si>
  <si>
    <t>Vliv vysokých škol na region</t>
  </si>
  <si>
    <t>Metodika vlivu VVŠ na region</t>
  </si>
  <si>
    <t>Databáze relevantních statistických dat</t>
  </si>
  <si>
    <t>Zkus to s TUL, budeš COOL! Příprava a realizace marketingové kampaně na podporu studia na TUL</t>
  </si>
  <si>
    <t>Další rozvoj a zvyšování kvality U3V na TUL</t>
  </si>
  <si>
    <t>Realizace akreditovaného Kurzu vysokoškolské pedagogiky</t>
  </si>
  <si>
    <t>Fond mobilit TUL</t>
  </si>
  <si>
    <t>Podpora činnosti vědecké redakce, podpora vydávání odborných knih</t>
  </si>
  <si>
    <t>Sborník konference - 0
USB (nebo CD) nosiče - 0
Programy, vizitky - 0</t>
  </si>
  <si>
    <t>Inovace přístrojového vybavení optické laboratoře KFY</t>
  </si>
  <si>
    <t>Interní grantová soutěž</t>
  </si>
  <si>
    <t>ne</t>
  </si>
  <si>
    <t>ano</t>
  </si>
  <si>
    <t>Propagační akce - počet akcí</t>
  </si>
  <si>
    <t>A. Kvalita a relevance</t>
  </si>
  <si>
    <t>A1. Kvalitní vzdělávací činnost</t>
  </si>
  <si>
    <t xml:space="preserve">Počet studijních oborů s 
inovovanými odbornými praxemi </t>
  </si>
  <si>
    <t xml:space="preserve">Počet škol doktorských studií </t>
  </si>
  <si>
    <t>A2. Rozvoj kvality řízení</t>
  </si>
  <si>
    <t>Strategie školení zaměstnanců</t>
  </si>
  <si>
    <t>Počet proškolených zaměstnanců</t>
  </si>
  <si>
    <t>Revidované vnitřní normy</t>
  </si>
  <si>
    <t>Analýza duplicitních činností</t>
  </si>
  <si>
    <t>A3. Kvalitní tvůrčí činnost, rozvoj a stimulace lidských zdrojů</t>
  </si>
  <si>
    <t>Mezifakultní týmy zapojené 
do mezinárodních sítí</t>
  </si>
  <si>
    <t>Zvýšení počtu přijatých a úspěšně 
 řešených mezinárodních projektů</t>
  </si>
  <si>
    <t>Počet zahraničních akademických
 pracovníků zapojených do tvůrčí činnosti nebo výuky na UJEP</t>
  </si>
  <si>
    <t>36
(stav k 30. 10. 2015)</t>
  </si>
  <si>
    <t>Centrum transferu a 
komercializace výsledků tvůrčí činnosti na UJEP</t>
  </si>
  <si>
    <t>není</t>
  </si>
  <si>
    <t>existuje</t>
  </si>
  <si>
    <t>Zvýšení počtu profesorů a docentů</t>
  </si>
  <si>
    <t>128 přepočtených pracovníků 
(Stav k 30. 10. 2015)</t>
  </si>
  <si>
    <t>B. Vnější vztahy a otevřenost</t>
  </si>
  <si>
    <t>B1. Internacionalizace - mezinárodní mobilita studentů a akademických pracovníků</t>
  </si>
  <si>
    <t>Celkový počet osob účastnících se 
mezinárodní mobility</t>
  </si>
  <si>
    <t>Počet e-learningových kurzů v cizích
 jazycích</t>
  </si>
  <si>
    <t>B2. Vnější vztahy a propagace</t>
  </si>
  <si>
    <t>Oddělení marketingu a propagace</t>
  </si>
  <si>
    <t>zahájení činnosti</t>
  </si>
  <si>
    <t>Komunikační strategie</t>
  </si>
  <si>
    <t>Modernizované webové stránky UJEP</t>
  </si>
  <si>
    <t>stávající www UJEP</t>
  </si>
  <si>
    <t>Univerzitní časopis</t>
  </si>
  <si>
    <t>stávající univerzitní časopis</t>
  </si>
  <si>
    <t>Oslavy 25. výročí založení UJEP</t>
  </si>
  <si>
    <t>přípravné práce</t>
  </si>
  <si>
    <t>realizováno</t>
  </si>
  <si>
    <t>Webový portál Příběh UJEP</t>
  </si>
  <si>
    <t>Počet komunikačních kanálů</t>
  </si>
  <si>
    <t>Počet komunikačních prostředků</t>
  </si>
  <si>
    <t>Klub absolventů UJEP</t>
  </si>
  <si>
    <t>existující Spolek absolventů a přátel UJEP</t>
  </si>
  <si>
    <t>Počet realizovaných Dnů vědy a umění</t>
  </si>
  <si>
    <t>pravidelně organizováno</t>
  </si>
  <si>
    <t>Počet realizovaných Dnů otevřených dveří</t>
  </si>
  <si>
    <t>Počet účastí na veletrzích Gaudeamus Praha</t>
  </si>
  <si>
    <t>pravidelná účast</t>
  </si>
  <si>
    <t>Počet zapojených dětí ze základních a středních škol v TAU</t>
  </si>
  <si>
    <t>Počet realizovaných akcí</t>
  </si>
  <si>
    <t>Počet realizovaných Sportovních dnů rektora</t>
  </si>
  <si>
    <t>nerealizován</t>
  </si>
  <si>
    <t>Počet realizovaných Běhů kampusem</t>
  </si>
  <si>
    <t>pilotní ověření v roce 2015</t>
  </si>
  <si>
    <t>C. Efektivní financování</t>
  </si>
  <si>
    <t>C1. Rozvoj infrastruktury a efektivního financování</t>
  </si>
  <si>
    <t>Projektová dokumentace v různých 
stupních provedení</t>
  </si>
  <si>
    <t>Počet vyhotovených nových zadávacích dokumentací</t>
  </si>
  <si>
    <t>Počet realizovaných investičních akcí</t>
  </si>
  <si>
    <t xml:space="preserve">Počet nově pořízených přístrojů 
a zařízení v rámci rozšiřování infrastruktury </t>
  </si>
  <si>
    <t>Rozšířená zázemí a infrastruktura pro vzdělávací, tvůrčí, volnočasové, sportovní, kulturní a jiné aktivity spojené se vzdělávacím procesem</t>
  </si>
  <si>
    <t>Rozšířené plochy a infrastruktura spojené s kontinuálním budováním univerzitního kampusu</t>
  </si>
  <si>
    <t xml:space="preserve">Rozšířené služby a vybavení Vědecké knihovny UJEP </t>
  </si>
  <si>
    <t>Nastavení systému tvorby rozpočtu a systému controll.</t>
  </si>
  <si>
    <t>Počet inovovaných nebo nově vytvořených elektronických dokumentů</t>
  </si>
  <si>
    <t>Vytvoření systému pro reklamační řízení na UJEP</t>
  </si>
  <si>
    <t>Vytvoření zázemí pro činnosti Centra rozvoje a projektového servisu</t>
  </si>
  <si>
    <t>C2. Rozvoj informačních a komunikačních systémů a databázových zdrojů</t>
  </si>
  <si>
    <t>Zkvalitnění infrastruktury – přenosová rychlost páteřní sítě</t>
  </si>
  <si>
    <t>Rozšíření bezdrátové sítě</t>
  </si>
  <si>
    <t>současný stav a počet přístupových bodů</t>
  </si>
  <si>
    <t>Zkvalitnění virtualizačního systému</t>
  </si>
  <si>
    <t>stávající stav systému</t>
  </si>
  <si>
    <t>Zkvalitnění systému elektronické pošty</t>
  </si>
  <si>
    <t>Smart aplikace</t>
  </si>
  <si>
    <t>Hlavní priorita 1 - Vzdělávací činnost</t>
  </si>
  <si>
    <t>Hlavní priorita 2 - Doktorské studium</t>
  </si>
  <si>
    <t>Hlavní priorita 3 - Vědecká, výzkumná, vývojová a další tvůrčí činnost</t>
  </si>
  <si>
    <t>Hlavní priorita 4 - Třetí role</t>
  </si>
  <si>
    <t>Hlavní priorita 5 - Společenství lidí</t>
  </si>
  <si>
    <t>Hlavní priorita 6 - Zabezpečení činností</t>
  </si>
  <si>
    <t xml:space="preserve">Cíl 1: Zajišťování kvality vzdělávací činnosti, diverzita a dostupnost, internacionalizace </t>
  </si>
  <si>
    <t>Podpora centralizované výuky</t>
  </si>
  <si>
    <t>Práce s absolventy, podpora karierního a poradenského centra</t>
  </si>
  <si>
    <t>Podpora pro "Industrial doctoral school"</t>
  </si>
  <si>
    <t xml:space="preserve">Cíl 2: Zlepšení prostorového zázemí jednotlivých součástí UPa  i provozního užívání objektů </t>
  </si>
  <si>
    <t>částečně</t>
  </si>
  <si>
    <t>Rozvoj WiFi sítě na nový standard 802.1ac, primárně v exponovaných místech</t>
  </si>
  <si>
    <t xml:space="preserve">Cíl 3: Zvýšení účinnosti podpůrných procesů a služeb </t>
  </si>
  <si>
    <t>Projektová podpora (ORMV)</t>
  </si>
  <si>
    <t xml:space="preserve">Zvýšení úrovně podpůrných procesů akademických činností </t>
  </si>
  <si>
    <t>Cíl 4: Projekty Interní rozvojové soutěže</t>
  </si>
  <si>
    <t>1. Internacionalizace</t>
  </si>
  <si>
    <t>rozpracováno</t>
  </si>
  <si>
    <t>splněno</t>
  </si>
  <si>
    <t>2. Tvorba značky</t>
  </si>
  <si>
    <t>3. Přístrojové vybavení</t>
  </si>
  <si>
    <t>4. Strategický rozvoj</t>
  </si>
  <si>
    <t>5. Fond rozvoje UP (interní soutěž)</t>
  </si>
  <si>
    <t>1. Rozvoj internacionalizace na UTB</t>
  </si>
  <si>
    <t>k 31. 12. 2016</t>
  </si>
  <si>
    <t>1. Počet studentů - cizinců</t>
  </si>
  <si>
    <t>2. Počet cizinců - samoplátců</t>
  </si>
  <si>
    <t>45 studentů</t>
  </si>
  <si>
    <t>2. Zdokonalování jazykové vybavenosti zaměstnanců</t>
  </si>
  <si>
    <t>1. Rozšíření a zlepšení jazykové úrovně přednášek a seminářů vyučovaných v anglickém jazyce</t>
  </si>
  <si>
    <t>ANO</t>
  </si>
  <si>
    <t>2. Zkvalitnění komunikačních schopností zaměstnanců v angličtině</t>
  </si>
  <si>
    <t>3. Zvýšení počtu a kvality příspěvků v angličtině na mezinárodních konferencích</t>
  </si>
  <si>
    <t>4. Usnadnění komunikace mezi českými a zahraničními zaměstnanci</t>
  </si>
  <si>
    <t>3. Rozvíjení vnitřní a vnější kvality UTB</t>
  </si>
  <si>
    <t>1. Počet podpořených končících doktorandů a absolventů doktorských studijních programů</t>
  </si>
  <si>
    <t>dalších 5 osob</t>
  </si>
  <si>
    <t>2. Systém vnitřního hodnocení kvality tvůrčích činností na UTB</t>
  </si>
  <si>
    <t>Průběžně řešeno.</t>
  </si>
  <si>
    <t>4. Podpora spolupráce s praxí</t>
  </si>
  <si>
    <t>4. Počet podpořených projektů na bázi proof-of-concept a pre-seed</t>
  </si>
  <si>
    <t>5. Zvýšení konkurenceschopnosti UTB v mezinárodním prostředí</t>
  </si>
  <si>
    <t>1. Počet projektových přihlášek podaných v programu HORIZON 2020 (rámec pro financování evropského výzkumu, vývoje a inovací v období let 2014-2020)</t>
  </si>
  <si>
    <t>další 4 podané přihlášky</t>
  </si>
  <si>
    <t>6. Rozvoj informačních a komunikačních technologií UTB</t>
  </si>
  <si>
    <t>1. Elektronická evidence zákonných školení zaměstnanců vč. automatické kontroly termínů</t>
  </si>
  <si>
    <t>Elektronická evidence agendy v modulu HR SAP.</t>
  </si>
  <si>
    <t>2. Elektronická evidence, zpracování a vyřizování pracovních úrazů zaměstnanců</t>
  </si>
  <si>
    <t>3. Automatizovaný proces obnovy osobních ochranných pracovních prostředků</t>
  </si>
  <si>
    <t>4. Elektronická evidence vydaných a přijatých faktur, likvidačních listů k fakturám a příloh k fakturám</t>
  </si>
  <si>
    <t>Průběžně řešeno.
Plnění vzhledem k rozsáhlým legislativním změnám a upgrade SAP přeloženo do roku 2017.</t>
  </si>
  <si>
    <t>5. Upgradované doplňkové řešení FAIN pro evidenci a inventarizaci majetku pomocí čárových kódů</t>
  </si>
  <si>
    <t>6. Upgradované doplňkové řešení pro zpracování cestovních náhrad</t>
  </si>
  <si>
    <t>7. Dokumentový systém Alfresco rozšířený o dokumenty technicko-provozní povahy</t>
  </si>
  <si>
    <t>Technicko-provozní dokumenty uložené a zpřístupněné v systému Alfresco</t>
  </si>
  <si>
    <t>8. Dokumentový systém Alfresco rozšířený o vnitřní normy a předpisy</t>
  </si>
  <si>
    <t>9. Dokumentový systém Alfresco rozšířený o zápisy</t>
  </si>
  <si>
    <t>10. Rozšířená serverová infrastruktura včetně servisní podpory</t>
  </si>
  <si>
    <t>11. Obnovený monitorovací systém síťového provozu včetně supportu</t>
  </si>
  <si>
    <t>Obnovený systém FlowMon s novými sondami a collectorem, rozšířený support.</t>
  </si>
  <si>
    <t>12. Rozšířená síťová infrastruktura pro bezdrátové připojení v univerzitních objektech</t>
  </si>
  <si>
    <t>Rozšířená podpora Cisco Prime Infrastructure.
Nebyl proveden upgrade a rozšíření WiFi vzhledem k nedokončené stavbě Vzdělávacího komplexu, tato část plnění přesunuta do roku 2017.</t>
  </si>
  <si>
    <t>13. Zprovoznění knihovního katalogu nové generace</t>
  </si>
  <si>
    <t>Studie a doporučení k výběru knihovního systému nové generace</t>
  </si>
  <si>
    <t>14. Rozvoj služeb virtualizovaných studoven</t>
  </si>
  <si>
    <t>Stabilizovaná infrastruktura VDI</t>
  </si>
  <si>
    <t>15. Vytvoření prostředí pro prezentaci výsledků VaV</t>
  </si>
  <si>
    <t>Průběžně řešeno</t>
  </si>
  <si>
    <t>16. Vyhotovení rámcového auditu bezpečnosti UTB ve Zlíně</t>
  </si>
  <si>
    <t>17. Provedení SW aktualizace systému telefonní ústředny Avaya</t>
  </si>
  <si>
    <t>Upgrade všech částí ústředny Avaya (Avaya Media Gateway, Avaya Communication Manager, Utility Server, Session Manager včetně virtuálních serverů Systém Platform) na verzi R6.3</t>
  </si>
  <si>
    <t>7. Program podpory marketingových aktivit</t>
  </si>
  <si>
    <t>cca 51 000 návštěvníků (zdroj: webové stránky veletrhů Gaudeamus a Académia)</t>
  </si>
  <si>
    <t xml:space="preserve">8. Rozvoj studijního poradenství a uplatnitelnosti absolventů </t>
  </si>
  <si>
    <t xml:space="preserve">K 30. 4. 2016 bylo na UP ČR registrováno celkem 121 nezaměstnaných absolventů, k 30. 9. 2016 pak 225 nezaměstnaných absolventů. </t>
  </si>
  <si>
    <t>2. Návštěvnost Akademické poradny (dále jen AP). Plně využívat služby, které nabízí AP. Jako ukazatel poslouží návštěvnost AP a počet poskytnutých individuálních konzultací a komplexních vyšetření.</t>
  </si>
  <si>
    <t>Počet poskytnutých individuálních konzultací a komplexních vyšetření v LS 2015/16 – 114, v ZS 2016/17  -  87.</t>
  </si>
  <si>
    <t>3. Počet nově registrovaných studentů/absolventů v JC, počet poskytnutých konzultací, počet účastníků kurzů/workshopů/přednášek, počet účastníků veletrhu pracovních příležitostí.</t>
  </si>
  <si>
    <t>Počet nově registrovaných studentů/absolventů v JC za r. 2016 - 306. Počet poskytnutých konzultací za r. 2016 – 346.                                                                    Počet účastníků kurzů/workshopů/přednášek pořádaných JC za r. 2016 - 274. Počet účastníků veletrhu pracovních příležitostí Business day  2016 – 1700 návštěvníků, 71 vystavovatelů.</t>
  </si>
  <si>
    <t>4. Registrace studentů se specifickými potřebami a rozšíření služeb AP pro tyto studenty.</t>
  </si>
  <si>
    <t>K 31.12. 2016 bylo na UTB registrováno 31 studentů se specifickými potřebami.</t>
  </si>
  <si>
    <t>9. Podpora informačních zdrojů a rozvoj činnosti Informačního centra Baťa</t>
  </si>
  <si>
    <t>1. Počet vyhledávání v centrálním portálu informačních zdrojů UTB</t>
  </si>
  <si>
    <t>2. Vytvoření podmínek pro růst objemu tvůrčích činností univerzity</t>
  </si>
  <si>
    <t>3. Výtvoření portálu Baťa ve světě</t>
  </si>
  <si>
    <t>Vytvoření portálu a testovací provoz</t>
  </si>
  <si>
    <t xml:space="preserve">4. Nakladatelství UTB </t>
  </si>
  <si>
    <t>5. Počet proškolených mimozlínských účastníků v oblasti díla a odkazu Tomáše Bati</t>
  </si>
  <si>
    <t>1.Podpora pedagogické práce akademických pracovníků a profilace a inovace studijních programů na úrovni předmětů/kurzů</t>
  </si>
  <si>
    <t> 4 525</t>
  </si>
  <si>
    <t>Splněno.</t>
  </si>
  <si>
    <t>2. Tvůrčí práce studentů směřující k inovaci vzdělávací činnosti</t>
  </si>
  <si>
    <t>                      839</t>
  </si>
  <si>
    <t xml:space="preserve">                      </t>
  </si>
  <si>
    <t>Spněno.</t>
  </si>
  <si>
    <t>Zajišťování kvality</t>
  </si>
  <si>
    <t>Oblasti vzdělávání pro institucionální akreditaci</t>
  </si>
  <si>
    <t>IAK ve vazbě na institucionální akreditace</t>
  </si>
  <si>
    <t>Výuka cizích jazyků</t>
  </si>
  <si>
    <t>Národní klasifikační rámec</t>
  </si>
  <si>
    <t>Diverzita a dostupnost</t>
  </si>
  <si>
    <t>Úspěšnost studia</t>
  </si>
  <si>
    <t>Rozvoj talentu studentů</t>
  </si>
  <si>
    <t>Podpora studentů se specifickými potřebami</t>
  </si>
  <si>
    <t>Kombinovaná forma studia</t>
  </si>
  <si>
    <t>Internacionalizace</t>
  </si>
  <si>
    <t>Podíl studentů zapojených krátkodobých mobilních programů</t>
  </si>
  <si>
    <t>Počet vyjíždějících studentů zapojených do dlouhodobých studijních programů</t>
  </si>
  <si>
    <t>Relevance</t>
  </si>
  <si>
    <t>Počet absolventů registrovaných v Alumni</t>
  </si>
  <si>
    <t>Spokojenost se službami</t>
  </si>
  <si>
    <t>Sledování nezaměstnanosti a uplatnitelnosti absolventů</t>
  </si>
  <si>
    <t>Kvalitní a relevantní výzkum, vývoj a inovace</t>
  </si>
  <si>
    <t>Počet zahraničních cest</t>
  </si>
  <si>
    <t>Počet publikací v recenzovaných časopisech (WoS, Scopus, ERIH)</t>
  </si>
  <si>
    <t>Počet publikací na mezinárodních konferencích (WoS)</t>
  </si>
  <si>
    <t>Počet společných aktivit</t>
  </si>
  <si>
    <t>Podpora pracovišť na VŠB-TUO</t>
  </si>
  <si>
    <t>Rozhodování založené na datech</t>
  </si>
  <si>
    <t>Vývoj a implementace funkčnosti pro mobilní zařízení a reporty</t>
  </si>
  <si>
    <t>Nasazení sytému ESS a jeho integrace</t>
  </si>
  <si>
    <t>Interní projektová agenda</t>
  </si>
  <si>
    <t>Systém pro bezpečnostní monitoring a jeho integrace</t>
  </si>
  <si>
    <t>Zavádění technických opatření pro zabezpečení dat</t>
  </si>
  <si>
    <t>Efektivní financování</t>
  </si>
  <si>
    <t>Finanční výše investic na zajištění efektivního financování</t>
  </si>
  <si>
    <t>Monitoring spotřeby energií vybraných objektů</t>
  </si>
  <si>
    <t>Algoritmus zajišťující automatizaci predikce počtu studentů pro rozpočet</t>
  </si>
  <si>
    <t xml:space="preserve">Implementace metodiky controllingu a reportingu </t>
  </si>
  <si>
    <t>Objem finančních prostředků z evropských, jiných mezinárodních nebo zahraničních dotačních programů či soukromých zdrojů</t>
  </si>
  <si>
    <t>Nelze stanovit.</t>
  </si>
  <si>
    <t>56,4 mil.</t>
  </si>
  <si>
    <t>Dotační portfolio: počet dotačních titulů, do kterých byla podaná projektová přihláška</t>
  </si>
  <si>
    <t>Počet úspěšných mezinárodních projektů</t>
  </si>
  <si>
    <t>Nelze stanovit</t>
  </si>
  <si>
    <t>Obnova budov a rozvoj infrastruktury</t>
  </si>
  <si>
    <t>Finanční výše investic na přístrojové vybavení</t>
  </si>
  <si>
    <t>Rozvoj univerzity do roku 2020 s trvale udržitelnou strukturou</t>
  </si>
  <si>
    <t>Propagace, popularizace a marketing</t>
  </si>
  <si>
    <t>Realizace celouniverzitní kampaně</t>
  </si>
  <si>
    <t>Počet oslovených pomocí sociálních sítí školy</t>
  </si>
  <si>
    <t>Počet pozitivních mediálních výstupů</t>
  </si>
  <si>
    <t>Počet návštěvníků inovovaných popularizačních akcí</t>
  </si>
  <si>
    <t>Není známo.</t>
  </si>
  <si>
    <t>Počet realizovaných inovovaných popularizačních akcí</t>
  </si>
  <si>
    <t>Počet univerzitních pracovišť integrovaných do společné propagace</t>
  </si>
  <si>
    <t>Transfer technologií a podnikání</t>
  </si>
  <si>
    <t>Počet podpořených firem</t>
  </si>
  <si>
    <t>Počet podpořených startupových projektů</t>
  </si>
  <si>
    <t>Aktivity podporující transfer technologií a rozvoj inovačního podnikání</t>
  </si>
  <si>
    <t>Výchozí stav
k 1. 1. 2016</t>
  </si>
  <si>
    <t>Cílový stav
k 31. 12. 2018</t>
  </si>
  <si>
    <t>Skutečný stav
k 31. 12. 2016</t>
  </si>
  <si>
    <t>1. Zajišťování kvality, rozvoj lidských zdrojů</t>
  </si>
  <si>
    <t>Systém sběru a analýzy dat</t>
  </si>
  <si>
    <t>Není</t>
  </si>
  <si>
    <t>Systém navržen, projednán, pilotně ověřen</t>
  </si>
  <si>
    <t>AACSB – institucionální akreditace</t>
  </si>
  <si>
    <t>Práce na Eligibility Application</t>
  </si>
  <si>
    <t>Odeslání SER</t>
  </si>
  <si>
    <t>EQUIS – fakultní akreditace</t>
  </si>
  <si>
    <t>Příprava SER</t>
  </si>
  <si>
    <t>EPAS – oborová akreditace</t>
  </si>
  <si>
    <t>Příprava na reakreditaci</t>
  </si>
  <si>
    <t>Počet nabízených odborných seminářů pro akademické pracovníky</t>
  </si>
  <si>
    <t>Počet individuálních konzultací pro akademické pracovníky k realizaci jejich pedagogických projektů</t>
  </si>
  <si>
    <t>Systém hodnocení akademických pracovníků včetně návaznosti na systém odměňování</t>
  </si>
  <si>
    <t>Ověřeny fakultní systémy na třech fakultách</t>
  </si>
  <si>
    <t>Navržen a pilotně ověřen v rámci VŠE</t>
  </si>
  <si>
    <t>Počet startovacích bytů</t>
  </si>
  <si>
    <t>2. Diverzita a dostupnost</t>
  </si>
  <si>
    <t>Počet míst na psychodiagnostiku pro studenty</t>
  </si>
  <si>
    <t>Počet akcí firem na VŠE</t>
  </si>
  <si>
    <t>Počet studentů, kteří se účastní odborných soutěží</t>
  </si>
  <si>
    <t>Počet studentů, kteří využijí služeb kariérového poradenství</t>
  </si>
  <si>
    <t>Počty seminářů zaměřených na osobní karierový rozvoj</t>
  </si>
  <si>
    <t>Počty seznamovacích kursů nově přijatých studentů</t>
  </si>
  <si>
    <t>Počty účastníků seznamovacích kursů nově přijatých studentů</t>
  </si>
  <si>
    <t>3. Mezinárodní dimenze vzdělávací činnosti</t>
  </si>
  <si>
    <t>Počet studentů vyjíždějících na studium do zahraničí</t>
  </si>
  <si>
    <t>Počet studentů vyjíždějících na pracovní stáž</t>
  </si>
  <si>
    <t>Počet přijatých studentů ze zahraničí na FMJH</t>
  </si>
  <si>
    <t>Počet anglicky vyučovaných předmětů ve struktuře odpovídající struktuře přijíždějících studentů</t>
  </si>
  <si>
    <t>Průměrné hodnocení anglicky vyučovaných předmětů na škále 1–5 (nejhorší – nejlepší)</t>
  </si>
  <si>
    <t>Nesledováno</t>
  </si>
  <si>
    <t>min. 3,2</t>
  </si>
  <si>
    <t>Poměr počtu uchazečů k počtu přijatých v cizojazyčných oborech</t>
  </si>
  <si>
    <t>Zpracování manuálu zachycují klíčové procesy řízení cizojazyčných oborů na úrovni fakulty a na úrovni univerzity</t>
  </si>
  <si>
    <t>Počet double či joint degree programů</t>
  </si>
  <si>
    <t>Podíl počtu studentů v cizojazyčných oborech na celkovém počtu studentů bakalářského a navazujícího magisterského studia</t>
  </si>
  <si>
    <t>Realizace exekutivního MBA studia v anglickém/ francouzském jazyce</t>
  </si>
  <si>
    <t>0/36</t>
  </si>
  <si>
    <t>20/25</t>
  </si>
  <si>
    <t>Ubytování na kolejích - počet jednolůžkových pokojů</t>
  </si>
  <si>
    <t>Počet výukových pobytů učitelů v zahraničí
(min. 1 týden)</t>
  </si>
  <si>
    <t>Počet zahraničních akademických pracovníků
na VŠE po dobu min. 1 semestr</t>
  </si>
  <si>
    <t>min. 1 Bc / 2 Ing. / 0 PhD</t>
  </si>
  <si>
    <t>min. 1 Bc / 1 Ing. / 0 PhD</t>
  </si>
  <si>
    <t xml:space="preserve">Počet kurzů (krátkodobých) hostujících profesorů </t>
  </si>
  <si>
    <t>Počet kvalitních partnerských škol</t>
  </si>
  <si>
    <t>4. Uplatnitelnost absolventů, společenská role VŠE, rozvoj značky VŠE</t>
  </si>
  <si>
    <t>Počet absolventů vedených v databázi VŠE</t>
  </si>
  <si>
    <t>Počet absolventů – členů Klubu absolventů VŠE</t>
  </si>
  <si>
    <t>Počet příjemců Zpravodaje pro absolventy</t>
  </si>
  <si>
    <t>Počet odborných akcí pro absolventy</t>
  </si>
  <si>
    <t>Počet sportovních akcí pro absolventy</t>
  </si>
  <si>
    <t>Počet přednášek odborníků z praxe (absolventů) zprostředkovaných RPC</t>
  </si>
  <si>
    <t>Počet absolventů, kteří se v daném roce přihlásili do kurzů celoživotního vzdělávání</t>
  </si>
  <si>
    <t>Počet absolventů ve skupině „VŠE Prague Alumni“ na LinkedIn</t>
  </si>
  <si>
    <t>Počet významných absolventů uvedených na webu VŠE</t>
  </si>
  <si>
    <t>Počet projektových týmů v programech inkubace a akcelerace xPORT</t>
  </si>
  <si>
    <t>Počet realizovaných komerčních projektů xPORT</t>
  </si>
  <si>
    <t>Počet vydaných dílů syntézy dějin VŠE</t>
  </si>
  <si>
    <t>Ucelený systematizovaný a plnohodnotný digitální archiv na webu CPD s možností textového vyhledávání</t>
  </si>
  <si>
    <t>Je</t>
  </si>
  <si>
    <t>Příruční knihovna k dějinám VŠE a vysokoškolské výuky ekonomických oborů v Československu a digitalizované vybrané tituly</t>
  </si>
  <si>
    <t>Digitalizovaný fond archivních dokumentů z osobních sbírek absolventů VŠE</t>
  </si>
  <si>
    <t>Elektronický archiv pramenů studentských spolků na VŠE</t>
  </si>
  <si>
    <t>Poměr počtu přihlášek k počtu zapsaných v bakalářských oborech</t>
  </si>
  <si>
    <t>Poměr počtu přihlášek k počtu zapsaných v magisterských oborech</t>
  </si>
  <si>
    <t>Poměr počtu přihlášek k počtu zapsaných v doktorských oborech</t>
  </si>
  <si>
    <t>Počet účastníků kurzů celoživotního vzdělávání</t>
  </si>
  <si>
    <t>Počet citací a vystoupení  zástupců VŠE médiích dle databáze Anopress (za rok)</t>
  </si>
  <si>
    <t>5. Kvalitní a relevantní výzkum, vývoj a inovace</t>
  </si>
  <si>
    <t>Počet podaných projektů Horizon 2020 ročně</t>
  </si>
  <si>
    <t>Úspěšnost získání projektů Horizon 2020</t>
  </si>
  <si>
    <t>Počet excelentních výstupů dle II. pilíře Metodiky 2013+</t>
  </si>
  <si>
    <t>Modernizace agendy ediční činnosti vědeckých časopisů</t>
  </si>
  <si>
    <t>Proběhla</t>
  </si>
  <si>
    <t>Počet hostujících profesorů v oblasti výzkumné činnosti (ročně)</t>
  </si>
  <si>
    <t>Celoškolský informační systém v oblasti výzkumných projektů</t>
  </si>
  <si>
    <t>Společná databáze zahraničních partnerů (OVV a fakult)</t>
  </si>
  <si>
    <t>6. Efektivní financování, rozvoj infrastruktury</t>
  </si>
  <si>
    <t>Nový mzdový a personální systém</t>
  </si>
  <si>
    <t>Probíhají přípravné práce</t>
  </si>
  <si>
    <t>Plně implementován včetně migrace dat</t>
  </si>
  <si>
    <t>Střednědobý výhled financování školy</t>
  </si>
  <si>
    <t xml:space="preserve">Není </t>
  </si>
  <si>
    <t>Implementovány potřebné procesy</t>
  </si>
  <si>
    <t>Výměna strukturované kabeláže</t>
  </si>
  <si>
    <t>Proběhla z malé části</t>
  </si>
  <si>
    <t>Dokončena</t>
  </si>
  <si>
    <t>Proběhla z části</t>
  </si>
  <si>
    <t>Standardní přístupové body splňují (kromě kolejí) normu 802.11AC nebo pokročilejší</t>
  </si>
  <si>
    <t>Ne</t>
  </si>
  <si>
    <t>Ano</t>
  </si>
  <si>
    <t>Na PC učebnách/studovnách je nevirtualizovaný PC starší 6 let</t>
  </si>
  <si>
    <t>Minimální celková zálohovaná čistá disková kapacita</t>
  </si>
  <si>
    <t>25 TB</t>
  </si>
  <si>
    <t>50 TB</t>
  </si>
  <si>
    <t>Interní rozvojová soutěž</t>
  </si>
  <si>
    <t>VŠCHT Praha</t>
  </si>
  <si>
    <r>
      <t xml:space="preserve">Výchozí stav 
</t>
    </r>
    <r>
      <rPr>
        <sz val="10"/>
        <color theme="1"/>
        <rFont val="Calibri"/>
        <family val="2"/>
        <charset val="238"/>
        <scheme val="minor"/>
      </rPr>
      <t xml:space="preserve">k </t>
    </r>
    <r>
      <rPr>
        <i/>
        <sz val="10"/>
        <color theme="1"/>
        <rFont val="Calibri"/>
        <family val="2"/>
        <charset val="238"/>
        <scheme val="minor"/>
      </rPr>
      <t>31.12.2015</t>
    </r>
  </si>
  <si>
    <r>
      <t xml:space="preserve">Cílový stav 
</t>
    </r>
    <r>
      <rPr>
        <i/>
        <sz val="10"/>
        <color theme="1"/>
        <rFont val="Calibri"/>
        <family val="2"/>
        <charset val="238"/>
        <scheme val="minor"/>
      </rPr>
      <t>skutečnost k 31.12.2016</t>
    </r>
  </si>
  <si>
    <t>Indikátory</t>
  </si>
  <si>
    <t>A1_Interní grantová soutěž o pedagogické projekty vč. pedagogických grantů pro studenty DSP (PIGA)</t>
  </si>
  <si>
    <t>Počet podpořených pedagogických
projektů ročně (PIGA) (A1)</t>
  </si>
  <si>
    <t>A2_Motivace studentů s důrazem na motivaci talentovaných studentů (prospěchová
stipendia, mimořádná stipendia, podpora reprezentace VŠCHT Praha;
integrační kurzy pro nastupujících studenty magisterských SP)</t>
  </si>
  <si>
    <t>Počet účastníků na integračním kurzu
studentů magisterského studia (A2)</t>
  </si>
  <si>
    <t>Počet zaměstnanců v jazykových kurzech (A3)
Počet akademických zaměstnanců v kurzech pedagogických dovedností (A3)</t>
  </si>
  <si>
    <t>A4_Motivační kurzy pro zaměstnance (relaxační cvičení)</t>
  </si>
  <si>
    <t>Motivační kurzy pro zaměstnance
(relaxační cvičení) (A4)</t>
  </si>
  <si>
    <t>A5_Motivace nadaných studentů (podpora zahraničních studentů)</t>
  </si>
  <si>
    <t>Počet žáků SŠ v Hodinách moderní chemie (A6)</t>
  </si>
  <si>
    <t>A7_Podpora výjezdů studentů do zahraničí (mobilita)</t>
  </si>
  <si>
    <t>89/15</t>
  </si>
  <si>
    <t>Počet podpořených mobilit studentů za rok (krátkodobé/dlouhodobé) (A7)</t>
  </si>
  <si>
    <t>A8_Podpora výjezdů zaměstnanců do zahraničí (za účelem následného zapojení
do cizojazyčné výuky)</t>
  </si>
  <si>
    <t>A9_Podpora činnosti regionálních informačních center pro kontakt s veřejností
(Litvínov, Kralupy)</t>
  </si>
  <si>
    <t>Počet akcí v regionálních informačních centrech VŠCHT Praha za rok (A9)</t>
  </si>
  <si>
    <t>Počet akcí v Poradenském a kariérním centru VŠCHT Praha za rok/rozšíření pro zaměstnance (A10)</t>
  </si>
  <si>
    <t>A11_Příprava nových studijních oborů a podpora tvůrčích aktivit v rámci Katedry
ekonomiky a managementu</t>
  </si>
  <si>
    <t>B1_Motivační podpora junior vědců formou interní grantové soutěže (JIGA)</t>
  </si>
  <si>
    <t>Počet podpořených projektů v rámci JIGA (B1)</t>
  </si>
  <si>
    <t>B2_Podpora spolupráce akademických pracovníků s praxí</t>
  </si>
  <si>
    <t>Počet podpořených projektů spolupráce akademických pracovníků s praxí ročně (B2)</t>
  </si>
  <si>
    <t>B3_Podpora excelentních týmů vychovávajících doktorandy</t>
  </si>
  <si>
    <t>Počet podpořených excelentních týmů vychovávajících doktorandy (B3)</t>
  </si>
  <si>
    <t>B4_Rozvoj aplikace eDoktorand pro správu DSP</t>
  </si>
  <si>
    <t>pilotní ověření</t>
  </si>
  <si>
    <t>Aplikace pro správu DSP plně napojená na studijní informační systém (online studijní plán; modul „Žádost“) (B4)</t>
  </si>
  <si>
    <t>B5_Zahájení procesu vedoucího k získání labelu Euro Doctor a zajištění studia
v joint-degree studijních programech</t>
  </si>
  <si>
    <t>B6_Podpora vydávání disertačních prací</t>
  </si>
  <si>
    <t>Počet podpořených kvalifikačních prací uložených v repozitáři a v Centru informačních služeb (B6)</t>
  </si>
  <si>
    <t>B7_Podpora „open access“ publikování</t>
  </si>
  <si>
    <t>Počet podpořených „open access“ článků ročně (B7)</t>
  </si>
  <si>
    <t>Počet zveřejněných výstupů postgraduálních studentů v médiích ročně (B8)</t>
  </si>
  <si>
    <t>B9_Hostování renomovaných zahraničních odborníků (přednášky světových
kapacit)</t>
  </si>
  <si>
    <t>B10_Tutoři zahraničních studentů ze strany PhD. studentů (integrace zahraničních
studentů do života VŠCHT Praha)</t>
  </si>
  <si>
    <t>C1_Technická podpora studijního IS a navazujících agend, optimalizace toku
dat a logistiky přijímacího řízení a výuky, optimalizace akreditačních procesů
a jejich řízení</t>
  </si>
  <si>
    <t>ANO
NE
1</t>
  </si>
  <si>
    <t>1) Metodika analýzy dat ve studijním IS VŠCHT Praha
2) Analýza dat v SIS
3) Počet propojení do dalších aplikací a do web portálu VŠCHT Praha (C1)</t>
  </si>
  <si>
    <t>C2_Rozvoj elektronických komunikačních kanálů v anglickém jazyce</t>
  </si>
  <si>
    <t>Počet provozovaných komunikačních kanálů v AJ (C2)</t>
  </si>
  <si>
    <t>C3_Optimalizace a integrace strategických manažerských systémů, podpora
procesu vnitřní kontroly kvality</t>
  </si>
  <si>
    <t>C4_Podpora a upgrade informačních systémů v souladu s požadavky uživatelů</t>
  </si>
  <si>
    <t>1) Nové moduly informačních systémů (MIS, iFIS)
2) Nový personální informační systém (C4)</t>
  </si>
  <si>
    <t>C5_Příprava repozitáře vědeckých a pedagogických výstupů, infrastruktura
pro sdílení dat na VŠCHT Praha</t>
  </si>
  <si>
    <t>ANO
NE
NE
NE</t>
  </si>
  <si>
    <t>1) Integrovaný repozitář publikační činnosti a pedagogických výstupů
2) Kapacitní HW pro integrovaný repozitář
3) Konsolidovaná data v integrovaném repozitáři
4) Vědecká data v integrovaném repozitáři VŠCHT Praha (C5)</t>
  </si>
  <si>
    <t>Vysoká škola polytechnická Jihlava</t>
  </si>
  <si>
    <t>1. cíl: Vytvoření a zavedení systému vnitřního hodnocení kvality</t>
  </si>
  <si>
    <t>Neexistuje vhodná metodika pro vytvoření systému vnitřního hodnocení kvality.
Není ustanovena rada pro vnitřní hodnocení.
Není zpracována směrnice pro proces vnitřního hodnocení.
Není zpracována směrnice pro vnitřní řízení výkonnosti.
Vnitřní hodnocení kvality všech činností není systematické.
Stávající vnitřní předpisy a směrnice nejsou součástí systému vnitřního hodnocení kvality.
Chybí moduly v informačním systému vztahující se k hodnocení kvality vzdělávací a tvůrčí činnosti a souvisejících činností.</t>
  </si>
  <si>
    <t>2. cíl: Inovace a zkvalitnění služeb Poradenského centra pro studenty</t>
  </si>
  <si>
    <t>Počet zajištěných konzultací kariérového poradenství pro studenty a absolventy 20/rok
Počet zprostředkovaných osobních konzultací externích odborníků (personalistů, psychologů…) se studenty i absolventy 30/rok
Počet zajištěných kurzů a školení 10/rok
Počet cvičných výběrových řízení 2/rok 
Počet pracovních nabídek zveřejněných přes jednotné kontaktní místo v portálu praxí VŠPJ 100/rok
Počet veletrhů pracovních příležitostí 1/rok</t>
  </si>
  <si>
    <t>3. cíl: Rozvoj marketingových a studentských aktivit</t>
  </si>
  <si>
    <t>Počet účastí na veletrzích vysokoškolského a celoživotního vzdělávání: 3/rok
Monitoring médií: existuje
Počet absolvovaných vzdělávacích akcí: 3/rok
Počet uzavřených mediálních partnerství: 0</t>
  </si>
  <si>
    <t>4. cíl: Rozvoj stávajících a příprava nových studijních oborů na VŠPJ</t>
  </si>
  <si>
    <t>Analýza možností a potřeb rozvoje nových i stávajících oborů na VŠPJ neexistuje
Akreditační spisy nových studijních oborů a akreditační spisy pro prodloužení akreditací stávajících oborů nejsou</t>
  </si>
  <si>
    <t>5. cíl: Cílená podpora perspektivních pracovníků směřujících k získání titulu Ph.D., habilitaci, profesorskému řízení a dalšímu významnému prohloubení či zvýšení kvalifikace</t>
  </si>
  <si>
    <t>Počet podpořených perspektivních pracovníků: 10</t>
  </si>
  <si>
    <t>6. cíl: Využívání Interního grantového systému na podporu pedagogické a tvůrčí činnosti akademických pracovníků, tvůrčí práce studentů, profilace a inovace předmětů i kurzů</t>
  </si>
  <si>
    <t>Počet podpořených projektů: 12</t>
  </si>
  <si>
    <t>7. cíl: Účinné využívání systému pro oceňování významných tvůrčích a aplikačních výsledků</t>
  </si>
  <si>
    <t>Počet oceněných tvůrčích výsledků: 5</t>
  </si>
  <si>
    <t>8. cíl: Zlepšování ICT procesů a služeb pro studenty a zaměstnance VŠPJ</t>
  </si>
  <si>
    <t>Podíl zaměstnanců vybavených HW v aktuálním standardu: 60 %
Podíl nových PC vyhovujících aktuálním standardům na učebnách: 32 %</t>
  </si>
  <si>
    <t>9. cíl: Opravy a vybavení pracoven akademických a ostatních pracovníků a dalších prostor VŠPJ</t>
  </si>
  <si>
    <t>Počet pracoven v požadovaném standardu: 19
Počet společných prostor v požadovaném standardu: 0</t>
  </si>
  <si>
    <t>Vnitřní vybavení Centrálních laboratoří VŠTE, Centra odborné přípravy a rekonstrukce budovy D</t>
  </si>
  <si>
    <t>Finalizace 1. etapy (Centrum odborné přípravy)</t>
  </si>
  <si>
    <t>Finalizace 2. etapy (Centrum odborné přípravy)</t>
  </si>
  <si>
    <t>Finalizace 3. etapy (Centrum odborné přípravy)</t>
  </si>
  <si>
    <t>Výzva</t>
  </si>
  <si>
    <t>Počet podaných projektů</t>
  </si>
  <si>
    <t>Počet podpořených projektů</t>
  </si>
  <si>
    <t>Počet zapojených řešitelů</t>
  </si>
  <si>
    <t>Závěrečná zpráva projektu</t>
  </si>
  <si>
    <t>Úspěšná obhajoba</t>
  </si>
  <si>
    <t>Intenzivní podpora tvůrčí činnosti formou interní grantové soutěže</t>
  </si>
  <si>
    <t>Rozvoj elektronických knihovnických služeb</t>
  </si>
  <si>
    <t>Vytváření prostředí pro integraci absolventů do chodu školy</t>
  </si>
  <si>
    <t>Prioritní cíl 1: Zajišťování kvality a strategické řízení</t>
  </si>
  <si>
    <t>1.1 Příprava koncepce péče o zaměstnance</t>
  </si>
  <si>
    <t>Chybějící systémová činnost v oblasti rozvoje lidských zdrojů</t>
  </si>
  <si>
    <t>1.2 Příprava reevaluace EUA a naplňování doporučení vzešlých z poslední evaluace</t>
  </si>
  <si>
    <t>Evaluace EUA z roku 2010</t>
  </si>
  <si>
    <t>1.3 Posílení role strategických přístupů rozvojem Odboru strategického řízení a rozvoje v návaznosti na projekty Ipn</t>
  </si>
  <si>
    <t>V rámci projektů IPn zahájení strategického řízení univerzity; revize a nastavení hierarchie vnitřních předpisů a norem</t>
  </si>
  <si>
    <t>1.4 Budování systému kvality univerzity a jejích součástí na VUT v letech 2016–2018</t>
  </si>
  <si>
    <t>Zvyšování kvality ve všech oblastech/směrech působení VUT a jeho součástí, zejména ve vztahu ke kvalitě řízení, kvalitě vzdělávání a kvalitě spolupráce, z hlediska národního a  mezinárodního</t>
  </si>
  <si>
    <t>Neexistence Platfomy (je podepsáno Prohlášení ČVUT a VUT)</t>
  </si>
  <si>
    <t xml:space="preserve">1.6 Analýza a budování rektorátu jako efektivního a vstřícného servisu fakultám a součástem </t>
  </si>
  <si>
    <t>Chybí integrovaný a konsolidovaný přehled ekonomických dat a dat pro rozhodování ekonomické plánování a řízení rozpočtu na úrovni jednotlivých HS; stávající certifikovaná metodika FC je nevyhovující; organizace procesů na centrální úrovni řízení univerzity; adaptace vnitřních organizačních norem</t>
  </si>
  <si>
    <t>Vyvinuté datové struktury dokumentující strukturu hospodaření VUT; nově zpracovaná adaptovaná metodika FC a její certifikace; dokumentace a zahájené provedení organizačních změn ekonomických činností na rektorátě; dokumentace a zahájené provedení organizačních změn souvisejících s výkonem kontrolní činnosti na rektorátě; odsouhlasená dokumentace celkové organizační analýzy rektorátu jako plán procesní a organizační optimalizace rektorátu; návrhy a důvodové zprávy optimalizace a adaptace stávajících vnitřních norem VUT vč. návrhu norem nových, předložených k projednání orgánům řízení univerzity (konkrétně: Organizační řád VUT, Organizační řád rektorátu VUT, Hospodářský řád VUT)</t>
  </si>
  <si>
    <t xml:space="preserve">1.7 Strategicky orientované řízení projektů vč. TT </t>
  </si>
  <si>
    <t>Nerealizováno</t>
  </si>
  <si>
    <t>1.8 Podpora samosprávy a autonomie VŠ</t>
  </si>
  <si>
    <t>Podpora činností AS VUT</t>
  </si>
  <si>
    <t>Prioritní cíl 2: Diverzita a dostupnost vzdělávací činnosti</t>
  </si>
  <si>
    <t>5 soutěží pro studenty SŠ</t>
  </si>
  <si>
    <t>2.2 Podpora studentů prvního ročníku</t>
  </si>
  <si>
    <t>Počet podpořených studentů zapsaných do 1. ročníků bakalářského studijního programu, výchozí hodnota v roce 2015 je 500 studentů</t>
  </si>
  <si>
    <t>2.3 Podpora talentovaných studentů</t>
  </si>
  <si>
    <t>Výchozí hodnota v roce 2015: cca 150 studentů podpořených stipendiem</t>
  </si>
  <si>
    <t>2.4 Rozvoj spolupráce s aplikační sférou ve vzdělávání</t>
  </si>
  <si>
    <t>Studijní programy neobsahují vždy praktické formy výuky (akademicky vs. prakticky orientované studijní programy)</t>
  </si>
  <si>
    <t>Několik studijních programů DD na FSI/FP ve spolupráci se zahraničními univerzitami</t>
  </si>
  <si>
    <t>2.6 Podpora činností Institutu celoživotního vzdělávání pro akademickou obec</t>
  </si>
  <si>
    <t>Prioritní cíl 3: Internacionalizace</t>
  </si>
  <si>
    <t>Výchozí hodnoty pro rok 2015: počet bilaterálních smluv: 19, počet dílčích smluv a rámcových mezinárodních smluv: 28</t>
  </si>
  <si>
    <t>35 výjezdů/ 16 příjezdů</t>
  </si>
  <si>
    <t>400 studentoměsíců</t>
  </si>
  <si>
    <t>Prioritní cíl 4: Relevance, absolventi, marketing a spolupráce s aplikační sférou</t>
  </si>
  <si>
    <t>4.1 Podpora činností Odboru marketingu a vnějších vztahů</t>
  </si>
  <si>
    <t>Ukazatele výkonu – počet spolupracujících firem, databáze absolventů VUT</t>
  </si>
  <si>
    <t>4.2 Podpora marketingu a prezentace VUT v České republice a v zahraničí</t>
  </si>
  <si>
    <t>Účast na 2 domácích a 5 zahraničních veletrzích; 7 189 podaných přihlášek prostřednictvím on-line kampaně</t>
  </si>
  <si>
    <t>Prioritní cíl 5: Kvalitní a relevantní výzkum, vývoj a inovace</t>
  </si>
  <si>
    <t>V roce 2015 byl celkový počet publikací v WoS/Journal Citation Reports v Q1, Q2, Q3 a Q4: 373</t>
  </si>
  <si>
    <t>Prioritní cíl 6: Rozhodování a rozvoj založené na informacích a datech</t>
  </si>
  <si>
    <t>6.2 Rozvoj studijní počítačové sítě a hlavního datového centra</t>
  </si>
  <si>
    <t>A. připojení VUT k internetu je 40Gbps
B. Nové elektronické schvalovací procesy. 
C. Dokončen nový systém pasportizace
D. Dokončen překlad rozhraní IS VUT do AJ</t>
  </si>
  <si>
    <t>Vnitřní soutěž</t>
  </si>
  <si>
    <t>V roce 2015 podpořeno 97 projektů</t>
  </si>
  <si>
    <t>U12</t>
  </si>
  <si>
    <t>U18</t>
  </si>
  <si>
    <t>U24</t>
  </si>
  <si>
    <t>U3</t>
  </si>
  <si>
    <t>U4</t>
  </si>
  <si>
    <t>U32</t>
  </si>
  <si>
    <t>ne (není relevantní)</t>
  </si>
  <si>
    <t>TŘETÍ ROLE-16</t>
  </si>
  <si>
    <t>INTERNACIONALIZACE-16</t>
  </si>
  <si>
    <t>U19</t>
  </si>
  <si>
    <t>U20</t>
  </si>
  <si>
    <t>U21</t>
  </si>
  <si>
    <t>U2</t>
  </si>
  <si>
    <t>U28</t>
  </si>
  <si>
    <t>Pozn.: ** = Naplnění stanovených indikátorů (ukazatelů výkonu) je uvedeno v tabulkové příloze Výroční zprávy o hospodaření Mendelovy univerzity v Brně - tab. 5b - http://mendelu.cz/25000-vyrocni-zprávy</t>
  </si>
  <si>
    <t>-</t>
  </si>
  <si>
    <t>Univerzita Tomáše Bati ve Zlíně</t>
  </si>
  <si>
    <t>Vysoké učení technické v Brně</t>
  </si>
  <si>
    <t>Počet aktivních studií v těchto programech</t>
  </si>
  <si>
    <t>n/a</t>
  </si>
  <si>
    <t>UTB Celoškolské pracoviště</t>
  </si>
  <si>
    <t xml:space="preserve">  </t>
  </si>
  <si>
    <t>Ústav podnikové strategie</t>
  </si>
  <si>
    <t>Ústav technicko-technilogický</t>
  </si>
  <si>
    <r>
      <rPr>
        <b/>
        <sz val="12"/>
        <color theme="0"/>
        <rFont val="Calibri"/>
        <family val="2"/>
        <charset val="238"/>
      </rPr>
      <t xml:space="preserve">Tab. 6.4: </t>
    </r>
    <r>
      <rPr>
        <b/>
        <sz val="14"/>
        <color theme="0"/>
        <rFont val="Calibri"/>
        <family val="2"/>
        <charset val="238"/>
      </rPr>
      <t>Vedoucí pracovníci (fyzické osoby)</t>
    </r>
  </si>
  <si>
    <t>Rektor/Děkan</t>
  </si>
  <si>
    <t>Prorektor/Proděkan</t>
  </si>
  <si>
    <t>Akademický senát</t>
  </si>
  <si>
    <t>Vědecká/umělecká/akademická rada</t>
  </si>
  <si>
    <t>Kvestor/ Tajemník*</t>
  </si>
  <si>
    <t>Správní rada</t>
  </si>
  <si>
    <t>Ředitel ústavu, vysokoškolského zemědělského nebo lesního statku</t>
  </si>
  <si>
    <t>Vedoucí katedry/institutu/výzkumného pracoviště</t>
  </si>
  <si>
    <t>Vedoucí pracovníci CELKEM ***</t>
  </si>
  <si>
    <t>Fakulta 1 (název)*</t>
  </si>
  <si>
    <t>Fakulta 2 (název)*</t>
  </si>
  <si>
    <t>Fakulty* celkem</t>
  </si>
  <si>
    <t>Vysoká škola CELKEM***</t>
  </si>
  <si>
    <t xml:space="preserve">Pozn.: * = Fakulta nebo jiná součást vysoké školy. </t>
  </si>
  <si>
    <t>Pozn.: ** = podle zákona o vysokých školách, § 25. čl. 2.</t>
  </si>
  <si>
    <t xml:space="preserve">Pozn.: *** = Údaj celkem nemusí odrážet reálný stav fyzických osob (jedna osoba může v rámci VŠ či fakulty zastávat více pozic), jedná se o prostý součet buňek. </t>
  </si>
  <si>
    <t>Západočeská univerzita celkem</t>
  </si>
  <si>
    <t>Nové technologie - výzk. centrum</t>
  </si>
  <si>
    <t>Ústav jazykové přípravy</t>
  </si>
  <si>
    <t>Fakulta designu a umění L.Sutnara</t>
  </si>
  <si>
    <t xml:space="preserve">Západočeská univerzita </t>
  </si>
  <si>
    <t>Ostatní pracoviště celkem</t>
  </si>
  <si>
    <t>CEITEC VUT</t>
  </si>
  <si>
    <t>Centrum sportovních aktivit</t>
  </si>
  <si>
    <t>Rektorát</t>
  </si>
  <si>
    <t>Technopark Kralupy</t>
  </si>
  <si>
    <t>Správa účelových zařízení</t>
  </si>
  <si>
    <t>Fakulty celkem</t>
  </si>
  <si>
    <t>Vědecká/
umělecká/
akademická rada</t>
  </si>
  <si>
    <t>Vysokoškolské ústavy</t>
  </si>
  <si>
    <t>Fakulta bezpečnostního inženýrství</t>
  </si>
  <si>
    <t>Účelové zařízení 1 (KSK)</t>
  </si>
  <si>
    <t>Jiné pracoviště 7 (CPT)</t>
  </si>
  <si>
    <t>Jiné pracoviště 7 (CIT)</t>
  </si>
  <si>
    <t>Jiné pracoviště 6 (SIS)</t>
  </si>
  <si>
    <t>Jiné pracoviště 5 (CEITEC)</t>
  </si>
  <si>
    <t>Jiné pracoviště 4 (ÚTV)</t>
  </si>
  <si>
    <t>Jiné pracoviště 3(ÚCJ)</t>
  </si>
  <si>
    <t>Jiné pracoviště 2 (ŠZP)</t>
  </si>
  <si>
    <t>Jiné pracoviště 1 (ICV)</t>
  </si>
  <si>
    <t>Fakulta 3 (FaF)*</t>
  </si>
  <si>
    <t>Fakulta 2 (FVHE)*</t>
  </si>
  <si>
    <t>Fakulta 1 (FVL)*</t>
  </si>
  <si>
    <t>VFU Brno</t>
  </si>
  <si>
    <t>UTB CELKEM</t>
  </si>
  <si>
    <t>Vedoucí pracovníci CELKEM</t>
  </si>
  <si>
    <t>Kvestor/ Tajemník</t>
  </si>
  <si>
    <t>Filosofická fakulta</t>
  </si>
  <si>
    <t>Součásti</t>
  </si>
  <si>
    <t>FHS</t>
  </si>
  <si>
    <t>FTVS</t>
  </si>
  <si>
    <t>FSV</t>
  </si>
  <si>
    <t>PedF</t>
  </si>
  <si>
    <t>MFF</t>
  </si>
  <si>
    <t>PřF</t>
  </si>
  <si>
    <t>FF</t>
  </si>
  <si>
    <t>FaF</t>
  </si>
  <si>
    <t>LFHK</t>
  </si>
  <si>
    <t>LFP</t>
  </si>
  <si>
    <t>3LF</t>
  </si>
  <si>
    <t>2LF</t>
  </si>
  <si>
    <t>1LF</t>
  </si>
  <si>
    <t>PF</t>
  </si>
  <si>
    <t>HTF</t>
  </si>
  <si>
    <t>ETF</t>
  </si>
  <si>
    <t>KTF</t>
  </si>
  <si>
    <t>UJEP CELKEM</t>
  </si>
  <si>
    <t xml:space="preserve">Přírodovědecku fakulta </t>
  </si>
  <si>
    <t xml:space="preserve">Pedagogická fakulta </t>
  </si>
  <si>
    <t>Fakulta Strojního inženýrství</t>
  </si>
  <si>
    <t>Fakulta sociálně ekonomická</t>
  </si>
  <si>
    <t>Vědecká/
umělecká/
akademická 
rada</t>
  </si>
  <si>
    <t>Akademi-cký senát</t>
  </si>
  <si>
    <t>Rektor/
Děkan</t>
  </si>
  <si>
    <t>04 Přírodovědecká fakulta</t>
  </si>
  <si>
    <t>03 Filozofická fakulta</t>
  </si>
  <si>
    <t>02 F. informatiky a managementu</t>
  </si>
  <si>
    <t>01 Pedagogická fakulta</t>
  </si>
  <si>
    <t>Kvestor/  Tajemník*</t>
  </si>
  <si>
    <t>Vědecká/ umělecká/ akademická rada</t>
  </si>
  <si>
    <t>Prorektor/ Proděkan</t>
  </si>
  <si>
    <t>Rektor/ Děkan</t>
  </si>
  <si>
    <t>Ústav pro nanomateriály, pokročilé technologie a inovace</t>
  </si>
  <si>
    <t>Centrum dalšího vzdělávání</t>
  </si>
  <si>
    <t>Fakulta mechatroniky, informatiky a meziooborových studií</t>
  </si>
  <si>
    <t>Fakulta přírodovědně-humanitní a pedagogická</t>
  </si>
  <si>
    <t>Matematický ústav *</t>
  </si>
  <si>
    <t>Fakulta veřejných politk *</t>
  </si>
  <si>
    <t>Obchodně podnikatelská fakulta *</t>
  </si>
  <si>
    <t>Filozoficko-přírodovědecká fakulta *</t>
  </si>
  <si>
    <t>Vedoucí katedry/ institutu/ výzkumného pracoviště</t>
  </si>
  <si>
    <t>Kvestor/ Tajemník**</t>
  </si>
  <si>
    <t>ÚVAFM</t>
  </si>
  <si>
    <t>Fakulta lékařská</t>
  </si>
  <si>
    <t>Pozn.: ** = Tabulka neobsahuje vyčerpávající přehled a počty vedoucích pracovních pozic. V tabulce nejsou obsaženi členové vedení MU z řad neakademických pracovníků, vedoucí a ředitelé tzv. účelových zařízení (např. Nakladatelství, Správa Univerzitního kampusu Bohunice atd.) a vedoucí a ředitelé tzv. jiných pracovišť (např. Centrum jazykového vzdělávání MU, Centrum zahraniční spolupráce MU atd.).</t>
  </si>
  <si>
    <t>Ve sloupcích a řádcích celkem se nejedná o sumy</t>
  </si>
  <si>
    <t>Ostatní pracoviště MU</t>
  </si>
  <si>
    <t>Školní lesní podnik Masarykův les Křtiny</t>
  </si>
  <si>
    <t>Školní zemědělský podnik Žabčice</t>
  </si>
  <si>
    <t>Správa kolejí a menz</t>
  </si>
  <si>
    <t>Celoškolská a rektorátní pracoviště</t>
  </si>
  <si>
    <t>Institut celoživotního vzdělávání</t>
  </si>
  <si>
    <t>Fakulta regionálního rozvoje a mezinárodních studií</t>
  </si>
  <si>
    <t>Zahradnická fakulta</t>
  </si>
  <si>
    <t>Lesnická a dřevařská fakulta</t>
  </si>
  <si>
    <t>Agronomická fakulta</t>
  </si>
  <si>
    <t>Jihočeská univerzita v Českých Budějovicích - mimo fakulty</t>
  </si>
  <si>
    <t>Studijní a informační centrum</t>
  </si>
  <si>
    <t>Školní zemědělský podnik</t>
  </si>
  <si>
    <t>Školní lesní podnik</t>
  </si>
  <si>
    <t>Katedra tělesné výchovy</t>
  </si>
  <si>
    <t>Fakulta agroniologie, potravinových a přírodních zdrojů</t>
  </si>
  <si>
    <t>CELKEM***</t>
  </si>
  <si>
    <t>Ostatní pracoviště</t>
  </si>
  <si>
    <t>Hudební a taneční fakulta</t>
  </si>
  <si>
    <t>Filmová a televizní fakulta</t>
  </si>
  <si>
    <t xml:space="preserve">Pozn.: ** = Údaj celkem nemusí odrážet reálný stav fyzických osob (jedna osoba může v rámci VŠ či fakulty zastávat více pozic), jedná se o prostý součet buňek. </t>
  </si>
  <si>
    <t>VVŠ CELKEM**</t>
  </si>
  <si>
    <t xml:space="preserve">       v tom:  Německo</t>
  </si>
  <si>
    <t xml:space="preserve">                    Polsko</t>
  </si>
  <si>
    <t xml:space="preserve">                    Rakousko</t>
  </si>
  <si>
    <t xml:space="preserve">                    Slovensko</t>
  </si>
  <si>
    <t xml:space="preserve">                   ostatní státy EU</t>
  </si>
  <si>
    <t xml:space="preserve">                   ostatní státy mimo EU</t>
  </si>
  <si>
    <t>VVŠ CELKEM</t>
  </si>
  <si>
    <t xml:space="preserve">Pozn.: **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 </t>
  </si>
  <si>
    <t>Věkový průměr nově jmenovaných***</t>
  </si>
  <si>
    <t>Kmenoví zaměstnanci VŠ jmenovaní na jiné VŠ**</t>
  </si>
  <si>
    <t>CELKEM profesoři jmenovaní v roce 2017</t>
  </si>
  <si>
    <t>CELKEM docenti jmenovaní v roce 2017</t>
  </si>
  <si>
    <t>Pozn. V tabulce jsou uvedeni pouze zaměstnanci SU v Opavě, kteří byli jmenovaní v roce 2017 profesorem nebo docentem.</t>
  </si>
  <si>
    <t>Počty aktivních studií</t>
  </si>
  <si>
    <t>Pozn.: ** = Jedná se o osoby mající přímou zodpovědnost za výkon odborné praxe studenta.</t>
  </si>
  <si>
    <t>Pozn.: **** = Vyjma dvou výše uvedených VŠ údaje nebyly dodány Českým vysokým učením technickým v Praze a Univerzitou Pardubice.</t>
  </si>
  <si>
    <t xml:space="preserve">     z toho ženy ****</t>
  </si>
  <si>
    <t>CELKEM ***</t>
  </si>
  <si>
    <t>Počet osob podílejících se na praxi**</t>
  </si>
  <si>
    <r>
      <t xml:space="preserve">Pozn.: ** = Povinnou praxí se rozumí taková, která je součástí akreditace daného studijního oboru, přičemž se může jednat o součást některého z předmětů či o samostatný předmět. </t>
    </r>
    <r>
      <rPr>
        <sz val="10"/>
        <rFont val="Calibri"/>
        <family val="2"/>
        <charset val="238"/>
        <scheme val="minor"/>
      </rPr>
      <t>Jedná se o odborné profesní praxe.</t>
    </r>
  </si>
  <si>
    <t>Pozn.: *** = VŠ uvede údaj vztahující se k nejnižší akreditované jednotce - pro studijní obor, pokud studijní program se nedělí na studijní obory, tak údaj za studijní program</t>
  </si>
  <si>
    <t>Počty studijních oborů/programů***</t>
  </si>
  <si>
    <t>VVŠ***</t>
  </si>
  <si>
    <t>Počet hlavních jídel vydaných v roce 2017 ostatním strávníkům</t>
  </si>
  <si>
    <t>Počet podaných žádostí/rezervací o ubytování k 31/12/2017</t>
  </si>
  <si>
    <t>Počet kladně vyřízených žádostí/rezervací o ubytování k 31/12/2017</t>
  </si>
  <si>
    <t>Počet lůžkodnů v roce 2017</t>
  </si>
  <si>
    <t>Počet hlavních jídel vydaných v roce 2017 studentům</t>
  </si>
  <si>
    <t>Počet hlavních jídel vydaných v roce 2017 zaměstnancům vysoké školy</t>
  </si>
  <si>
    <t xml:space="preserve">              z toho přírůstek fyzických jednotek</t>
  </si>
  <si>
    <t xml:space="preserve">              z toho přírůstek e-knih v trvalém nákupu</t>
  </si>
  <si>
    <t>Počet odebíraných titulů periodik:
                - fyzicky</t>
  </si>
  <si>
    <t xml:space="preserve">               - elektronicky (odhad)*</t>
  </si>
  <si>
    <t>Pozn.: = Elektronické jednotky zahrnují pouze jednotlivě nakupované tituly, nikoliv knihy a periodika, která jsou součástí předplácených „balíků“ od vydavatelů odborné a vědecké literatury.</t>
  </si>
  <si>
    <t xml:space="preserve">              z toho fyzických jednotek</t>
  </si>
  <si>
    <t xml:space="preserve">              z toho e-knih v trvalém nákupu</t>
  </si>
  <si>
    <t>1. Vnitřní soutěž AMU - 3 letý projekt</t>
  </si>
  <si>
    <t>2. Podpora internacionalizace - 3 letý projekt</t>
  </si>
  <si>
    <t>3. Příprava institucionální akreditace - 3 letý projekt</t>
  </si>
  <si>
    <t>4. Implementace komunikační strategie - 3 letý projekt</t>
  </si>
  <si>
    <t>5. Podpora prezentace tvůrčí činnosti - 3 letý projekt</t>
  </si>
  <si>
    <t>6. Inovace informačního prostředí AMU jako podpora studia - 3 letý projekt - neinvestiční část</t>
  </si>
  <si>
    <t>6. Inovace informačního prostředí AMU jako podpora studia - 3 letý projekt - investiční část</t>
  </si>
  <si>
    <t>7. Podpora dostupnosti vzdělávání - 3 letý projekt</t>
  </si>
  <si>
    <t>8. Relevance a metodologie výzkumu v umění - 3 letý projekt</t>
  </si>
  <si>
    <t>9. Strategické priority fakult - 3 letý projekt</t>
  </si>
  <si>
    <t>Přístrojové vybavení pro Fakultu stavební</t>
  </si>
  <si>
    <t>Rozvoj přístrojové základny na FS</t>
  </si>
  <si>
    <t>Nákup přístrojů FEL</t>
  </si>
  <si>
    <t>Inovace přístrojového vybavení pro výuku FJFI</t>
  </si>
  <si>
    <t>Vybavení a podpora sdílení prostor a společných laboratoří na Fakultě architektury</t>
  </si>
  <si>
    <t>Materiální zajištění předmětu Mechanika tekutin v biomedicíně na oboru Biomedicínský inženýr na FBMI ČVUT</t>
  </si>
  <si>
    <t>Privátní cloud pro výuku, vědu a výzkum na FIT</t>
  </si>
  <si>
    <t>Systém bezkontaktního optického měření deformací na KÚ</t>
  </si>
  <si>
    <t>Modernizace PC techniky pro akademické pracovníky, SW pro výuku a diskové pole NAS na MÚVS</t>
  </si>
  <si>
    <t>Modernizace a inovace zařízení pro zvyšování fyzické zdatnosti studentů II. na ÚTVS</t>
  </si>
  <si>
    <t>Modernizace Centrální detektorové a analytické laboratoře na ÚTEF</t>
  </si>
  <si>
    <t>Modernizace přístrojového vybavení na UCEEB</t>
  </si>
  <si>
    <t>Průmyslový robot - manipulátor pro laboratorní využití na CIIRC</t>
  </si>
  <si>
    <t>Nadaní studenti</t>
  </si>
  <si>
    <t>Rozvoj kurzů/ programů CŽV na ČVUT</t>
  </si>
  <si>
    <t>Propagace studia na Fakultě stavební ČVUT prostřednictvím soutěží pro středoškoláky</t>
  </si>
  <si>
    <t>Podpora technického vzdělávání mládeže pro základní a střední školy v ČR</t>
  </si>
  <si>
    <t>Vzdělávání středoškolských učitelů technických a přírodovědných předmětů a propagace technických disciplín u SŠ studentů</t>
  </si>
  <si>
    <t>Podpora a zapojení aktivních studentů se zájmem o matematiku, fyziku, IT a chemii do vědeckého života</t>
  </si>
  <si>
    <t xml:space="preserve">Propagace na FA </t>
  </si>
  <si>
    <t>Propagační projekty FD - Kamion, MotoStudent, Cena Děkana, Sky Days, Smart Cities</t>
  </si>
  <si>
    <t>Věda technikou a hrou na specificky organizovaných akcích pro studenty středních škol</t>
  </si>
  <si>
    <t xml:space="preserve">Aktivní propagace a spolupráce se SŠ     </t>
  </si>
  <si>
    <t xml:space="preserve">Celoškolské aktivity zaměřené na popularizaci technických a přírodovědných disciplín </t>
  </si>
  <si>
    <t>Mobilita zaměstnanců</t>
  </si>
  <si>
    <t>Zkvalitňování jazykových a dalších kompetencí zaměstnanců a doktorandských studentů ČVUT</t>
  </si>
  <si>
    <t>Matrika a stipendia - začlenění do KOSu</t>
  </si>
  <si>
    <t>Implementace legislativních změn, elektronická složka studenta</t>
  </si>
  <si>
    <t>Podpora výukového procesu</t>
  </si>
  <si>
    <t>Modernizace aplikace mobility</t>
  </si>
  <si>
    <t>Rozvoj EZOP a V3S</t>
  </si>
  <si>
    <t>Systém řízení informační bezpečnosti</t>
  </si>
  <si>
    <t>Centrální systém pro ukládání a zprávu logů z IS ČVUT</t>
  </si>
  <si>
    <t>Modernizace systému zálohování IS ČVUT</t>
  </si>
  <si>
    <t>Analýzy (ASW, Výkon ASW, funkcionalita, náklady, opakované služby, ostatní)</t>
  </si>
  <si>
    <t xml:space="preserve">Podpora a rozvoj VMware infrastruktury  </t>
  </si>
  <si>
    <t xml:space="preserve">Integrace a realizace legislativních změn v IS </t>
  </si>
  <si>
    <t>Konsolidace IdM a UserMap - Nástroje správy identit</t>
  </si>
  <si>
    <t>Rozvoj IS/IT v souladu s informační strategií - fakultní součásti</t>
  </si>
  <si>
    <t xml:space="preserve">Zvyšování kvality výuky a podpory studia v bakalářských a navazujících magisterských studijních programech a v celoživotním vzdělávání </t>
  </si>
  <si>
    <t>Podpora zkvalitňování výukových a laboratorních prostor</t>
  </si>
  <si>
    <r>
      <t>Podpora zařazení vynikajících absolventů doktorských studijních programů ČZU do post-doktorských</t>
    </r>
    <r>
      <rPr>
        <b/>
        <sz val="11"/>
        <color rgb="FF538135"/>
        <rFont val="Calibri"/>
        <family val="2"/>
        <charset val="238"/>
      </rPr>
      <t xml:space="preserve"> </t>
    </r>
    <r>
      <rPr>
        <b/>
        <sz val="8"/>
        <rFont val="Calibri"/>
        <family val="2"/>
        <charset val="238"/>
      </rPr>
      <t xml:space="preserve">pozic </t>
    </r>
  </si>
  <si>
    <t>Podpora mimoškolních aktivit studentů</t>
  </si>
  <si>
    <t>Tvůrčí práce studentů směřující k inovaci vzdělávací činnosti (soutěž II)</t>
  </si>
  <si>
    <t>Podpora služeb Centra audiovizuální podpory ve výukovém procesu</t>
  </si>
  <si>
    <t>Podpora letních škol, účasti studentů na nich a vystoupení studentů na mezinárodních konferencích</t>
  </si>
  <si>
    <t>Podpora mezinárodní spolupráce při přípravě projektů</t>
  </si>
  <si>
    <t>Podpora činností ČZU v mezinárodních sítích, jejíchž je univerzita a její součásti členem</t>
  </si>
  <si>
    <t xml:space="preserve"> Podpora zařazení zahraničních absolventů doktorských studijních programů do post-doktorských pozic a vytváření nových pozic</t>
  </si>
  <si>
    <t>Příprava sandwich degree a double degree pro doktorské studijní programy</t>
  </si>
  <si>
    <t>Podpora CSR přístupů na ČZU</t>
  </si>
  <si>
    <t>Sdílené služby datového centra a optimalizace primární provozní databáze ČZU</t>
  </si>
  <si>
    <t>Podpora dlouhodobých stáží doktorandů na excelentních výzkumných pracovištích</t>
  </si>
  <si>
    <t>Podpora elektronických informačních zdrojů a elektronických verzí časopisů</t>
  </si>
  <si>
    <t>Podpora popularizace výsledků vědy a výzkumu ČZU</t>
  </si>
  <si>
    <t>Velké investiční projekty</t>
  </si>
  <si>
    <t>Splněno                           93%</t>
  </si>
  <si>
    <t>Splněno                                    16 projektů</t>
  </si>
  <si>
    <t>398 </t>
  </si>
  <si>
    <t>Splněno již v r. 2015</t>
  </si>
  <si>
    <t>Splněno již v r. 2016</t>
  </si>
  <si>
    <t>1Podpora naplnění cílů DZ JU 2016 – 2020</t>
  </si>
  <si>
    <t>1.1Vzdělávání</t>
  </si>
  <si>
    <t>1.1.IPočet podpořených účastníků kurzů CŽV</t>
  </si>
  <si>
    <t>1.1.IIISpuštění a periodicky se opakující projekt Dětské univerzity</t>
  </si>
  <si>
    <t>1.1.VICelouniverzitní mechanismy pro získávání zpětné vazby od hlavních cílových skupin</t>
  </si>
  <si>
    <t>1.1.VIIPočet inovovaných studijních programů/oborů</t>
  </si>
  <si>
    <t xml:space="preserve">1.1.IXPočet nových studijních materiálů multimediálního charakteru </t>
  </si>
  <si>
    <t>1.1.XIIINové/inovované vybavení pro studijní programy/obory</t>
  </si>
  <si>
    <t>1.1.XVIIIPočet nových služeb pro studenty se specifickými potřebami</t>
  </si>
  <si>
    <t xml:space="preserve">1.1.XIXPočet inovovaných poradenských a podpůrných služeb pro studenty </t>
  </si>
  <si>
    <t>1.1.XXIPočet a stav (nových/inovovaných) specifických strategických dokumentů v rámci strategického téma vzdělávání</t>
  </si>
  <si>
    <t>1.1.XXIIIPočet a stav (nových/inovovaných) strategických nástrojů/systémů/metodik v rámci strategického téma vzdělávání</t>
  </si>
  <si>
    <t>1.2Výzkum</t>
  </si>
  <si>
    <t>1.2.IZvýšení výnosů ze smluvního/kontrahovaného výzkumu, vývoje a inovací (spolupráce s praxí) a prodeje licencí k duševnímu vlastnictví na celkových výnosech(mil. Kč)</t>
  </si>
  <si>
    <t>1.2.IIPočet podpořených pracovníků v rámci služeb KTT</t>
  </si>
  <si>
    <t>1.2.IIIObjem prostředků získaných ze zahraničních grantů (tis. Kč)</t>
  </si>
  <si>
    <t>1.2.IVNastavení portfolia výzkumných programů</t>
  </si>
  <si>
    <t>1.2.VPočet výstupů v médiích v rámci propagace významných výsledků výzkumu</t>
  </si>
  <si>
    <t>1.2.VIIPočet a stav (nových/inovovaných) specifických opatření/směrnic/nařízení v rámci strategického téma výzkum</t>
  </si>
  <si>
    <t>1.3Internacionalizace</t>
  </si>
  <si>
    <t>1.3.IPočet studentů, kteří vyjeli na nejméně 30 denní zahraniční pobyt nebo stáž</t>
  </si>
  <si>
    <t>1.3.IIPočet pracovníků, kteří vyjeli na zahraniční pobyt nebo stáž</t>
  </si>
  <si>
    <t>1.3.IVPočet zahraničních pracovníků, kteří přijeli na pobyt nebo stáž</t>
  </si>
  <si>
    <t>1.3.XIIRealizace cílených marketingových kampaní na podporu internacionalizace</t>
  </si>
  <si>
    <t>1.4Otevřenost</t>
  </si>
  <si>
    <t>1.4.IVybudování a zprovoznění celouniverzitního Alumni klubu</t>
  </si>
  <si>
    <t>1.4.IIAtraktivní, interaktivní, uživatelsky příjemná a funkční webová platforma</t>
  </si>
  <si>
    <t>1.4.IIIPočet absolventů aktivně využívajících nabídky služeb Alumni klubu</t>
  </si>
  <si>
    <t>1.4.IVZvýšení počtu příspěvků o univerzitě v regionálních a celostátních médiích</t>
  </si>
  <si>
    <t>1.4.VZvýšení počtu vyjádření odborníků univerzity k aktuálním celospolečenským tématům v médiích</t>
  </si>
  <si>
    <t>1.4.VIZvýšení počtu dlouhodobě spolupracujících ZŠ, SŠ, VOŠ</t>
  </si>
  <si>
    <t>1.4.VIIIPočet a stav (nových/inovovaných) specifických strategických dokumentů v rámci strategického téma otevřenost</t>
  </si>
  <si>
    <t>1.4.XPočet a stav (nových/inovovaných) strategických nástrojů/systémů/metodik v rámci strategického téma otevřenost</t>
  </si>
  <si>
    <t>1.5Řízení</t>
  </si>
  <si>
    <t>1.5.IPočet a stav (nových/inovovaných) specifických strategických dokumentů v rámci strategického téma řízení</t>
  </si>
  <si>
    <t>1.5.IIPočet a stav (nových/inovovaných) specifických opatření/směrnic/nařízení v rámci strategického téma řízení</t>
  </si>
  <si>
    <t>1.5.IIIPočet a stav (nových/inovovaných) strategických nástrojů/systémů/metodik v rámci strategického téma řízení</t>
  </si>
  <si>
    <t>1.5.IVPočet podpořených strategických projektů v rámci udržitelnosti v programovacím období EU 2007-2013</t>
  </si>
  <si>
    <t>1.5.VPočet podpořených strategických projektů pro plánovanou realizaci v novém programovacím období EU 2014-2020</t>
  </si>
  <si>
    <t>1.5.VIIPočet souborů stavební projektové dokumentace plánovaných investičních záměrů</t>
  </si>
  <si>
    <t>1.5.VIIIPočet modernizovaných technologií/systémů</t>
  </si>
  <si>
    <t>1.5.IXPočet nových technologií/systémů</t>
  </si>
  <si>
    <t>2Podpora pedagogické a tvůrčí práce</t>
  </si>
  <si>
    <t xml:space="preserve">2.1.IPočet inovovaných předmětů stávajících studijních programů/oborů </t>
  </si>
  <si>
    <t xml:space="preserve">2.2.IIPočet podpořených studentů v rámci jejich tvůrčí práce směřující k inovaci vzdělávací činnosti </t>
  </si>
  <si>
    <t xml:space="preserve">Rozvoj vzdělávací činností </t>
  </si>
  <si>
    <t>příprava 12 anglicky vyučovaných předmětů včetně sylabů a zpracování studijních opor</t>
  </si>
  <si>
    <t>V roce 2017 je projekt zaměřen na přípravu prezentací k předmětům navazujícího magisterského oboru Business economics and management, specializaci Marketing and trade (7 předmětů) vyučovaných v angličtině. V doktorském oboru Business economics and management byly připraveny studijní podklady pro 6 předmětů</t>
  </si>
  <si>
    <t>předměty jsou alternativně zařazeny do výuky s povinností jejich výběru ve stanoveném počtu</t>
  </si>
  <si>
    <t>pro akademický rok 2017/2018 byla připravena nabídka celkem 6 předmětů vyučovaných v angličtině, které jsou součástí studijních plánů. V případě většího počtu zahraničních studentů (min. 5) je možnost realizovat dalších 9 předmětů v angličtině. Rozšíření nabídky předmětů bude pokračovat v roce 2018. K 31. 12. 2017 zpracováno 15 předmětů.</t>
  </si>
  <si>
    <t>Byla uzavřena písemná dohoda (Memorandum of Understanding) s relevantním partnerem společného studijního programu: Osservatorio Astronomico di Roma a určení koordinátoři dalšího postupu realizace</t>
  </si>
  <si>
    <t>Příprava předmětů navazujícího magisterského oboru Business Economics and Management, specializaci Marketing and Trade (33 předmětů) vyučovaných v angličtině. Předměty 1. ročníku jsou již nyní zařazeny do nabídky pro Erasmus+ studenty</t>
  </si>
  <si>
    <t>počet přihlášených studentů k 31. 12. 2017 byl 18</t>
  </si>
  <si>
    <t>v ZS 2016/2017 působili na FPF tito zahraniční odborníci: Dr. Olexandr Zhydenko – Ústav fyziky – od 1. 9. – 31. 12. 2017 výuka předmětu UF/TF006 Relativistická fyzika a astrofyzika. Dr. Krisztina Rábai - Ústav historických věd – od 1. 9. – 31. 12. 2017 výuka předmětu PF/VA003 Historical Memory, National Frames and Beyond in Central and Eastern Europe</t>
  </si>
  <si>
    <t xml:space="preserve">V ZS ak. roku 2017/2018 byl realizován pobyt zahraničního lektora v oblasti Managementu pro podporu výuky v navazujícím magisterském oboru Business ecomonics and management, specializace Marketing and trade. doc. Włodzimierz Sroka - University of Dabrowa Górnicza, Polsko, pobyt od 1. 10. 2017 do 31. 12. 2017.
Druhý pobyt je naplánován na LS ak. roku 2017/18.
</t>
  </si>
  <si>
    <t>V roce 2017 pokračovaly stáže prof. Halásze a doc. Mysliwiec, obě na souhrnný úvazek 0,5 po dobu 12 měsíců. V roce 2016 realizovány 2 stáže, obě na úvazek 0,5 na 6 měsíců. Celkem k 31. 12. 2017 realizovány 2 stáže v rozsahu 6 člověkoměsíců</t>
  </si>
  <si>
    <t>Částečně splněno – realizována 1 krátkodobá stáž pracovníka FVP v zahraničí:
Mgr. Marta Kolaříková, Ph.D. (Pedagogium – Wyższa Szkoła Nauk Społecznych w Warszawie).
1 stáž bude realizována v prvních měsících roku 2018.
V roce 2016 realizovány 2 stáže, celkem k 31. 12. 2017 realizovány 3 krátkodobé stáže pracovníků FVP v zahraničí, 1 stáž bude realizována v roce 2018. Realizace 2 stáží pracovníků FVP v zahraničí: doc. PhDr. et PhDr. Martina Kaleja, Ph.D., Univerzita Pedagogium ve Varšavě a Mgr. Lukáš Vomlela, Ph.D., University of Maribor a University of Sarajevo</t>
  </si>
  <si>
    <t>Probíhaly jazykové kurzy, v září 2017 byly realizovány zkoušky. Kurzů se účastní 16 zájemců, kteří získali certifikáty (C2 - 1, C1 – 2, B2 – 5, B1 – 8).</t>
  </si>
  <si>
    <t>Probíhá příprava k získání certifikátů ve formě jazykových kurzů pro celkem 9 ak. pracovníků (dr. Hendrych, dr. Hlavienka, dr. Hušek, dr. Janák, dr. Kačorová, dr. Kolaříková, Mgr. Kuděla, dr. Pilát, dr. Rabasová, dr. Tvrdá). Výuka bude pokračovat i v r. 2018, zároveň budou osloveni 3 noví zájemci za účastníky, kteří rozvázali s FVP pracovní poměr. Zisk certifikátů je předpokládán v roce 2018.</t>
  </si>
  <si>
    <t>Portál vytvořen, spuštěn, probíhá průběžná administrace, rozvoj, rozšiřování portálu</t>
  </si>
  <si>
    <t>Manuál vytvořen, spuštění, probíhá průběžná administrace, rozvoj, rozšiřování portálu</t>
  </si>
  <si>
    <t>1. běh v LS Opava, 2. běh v ZS Karviná</t>
  </si>
  <si>
    <t>Realizovány 3 odborné semináře v LS a 3 v ZS</t>
  </si>
  <si>
    <t>Realizován 1 workshop v LS a 3 v ZS</t>
  </si>
  <si>
    <t>realizace 4. ročníků veletrhu Dne kariéry na SU (1 veletrh/rok)</t>
  </si>
  <si>
    <t>Proběhlo poradenství a konzultace v této oblasti na základě poptávky klientů (studenti, studenti doktorandi, absolventi, studenti se SVP)</t>
  </si>
  <si>
    <t>Splněno, analýzy k dispozici v Poradenském a kariérním centru SU</t>
  </si>
  <si>
    <t>Výstup splněn a nadále se plní (přesah do r. 2018)</t>
  </si>
  <si>
    <t xml:space="preserve">Plněno průběžně nabídkou atraktivních témat z různých vzdělávacích oblastí. Obsah přednášek zaměřen na aktuální trendy a problémy ve společnosti a potřeby posluchačů.V Opavě probíhal navíc přednáškový cyklus Nelze nekomunikovat, jako náhrada za nerealizované přednášky
v zimním semestru 2016/2017.
</t>
  </si>
  <si>
    <r>
      <t>Plněno průběžně.</t>
    </r>
    <r>
      <rPr>
        <sz val="16"/>
        <color rgb="FF002060"/>
        <rFont val="Enriqueta"/>
      </rPr>
      <t xml:space="preserve"> </t>
    </r>
    <r>
      <rPr>
        <sz val="9"/>
        <color rgb="FF000000"/>
        <rFont val="Enriqueta"/>
      </rPr>
      <t>Počet posluchačů v jednotlivých lokalitách nabýval ke dni zpracování podkladů (31.12.2017) celkem 459 posluchačů</t>
    </r>
  </si>
  <si>
    <t>V letním semestru 2016/2017 obdrželi posluchači U3V pro všechny přednáškové cykly studijní opory, které byly zpracovány akademickými pracovníky vyučujícími příslušné téma. Příslušné kapitoly těchto studijních opor odpovídaly zaměření jednotlivých přednášek. Při vyhotovování studijních opor bylo dbáno na obsahovou i formální úroveň, hodina výuky odpovídá minimálně třem stranám normovaného textu. Nebyla bohužel zpracována jedna studijní opora pro cyklus „Homo sociologicus“, kde příslušný přednášející prokázal závažné osobní důvody bránící jejímu zpracování</t>
  </si>
  <si>
    <t>V návaznosti na výuku bylo zorganizováno celkem 5 exkurzí doprovázených odborným výkladem (2 v Karviné, 3 v Opavě).</t>
  </si>
  <si>
    <t>Plněno využitím různých forem propagace včetně spolupráce s městy a obcemi, prostřednictvím tisku, webových stránek, knihovny fotografií dokumentující aktivity U3V, zvýšení povědomí o možnostech studia U3V na SU OPF.</t>
  </si>
  <si>
    <t>splěno</t>
  </si>
  <si>
    <t>plní se průběžně</t>
  </si>
  <si>
    <t>Průběžná inovace a následná distribuce prezentačních materiálů cílové skupině</t>
  </si>
  <si>
    <t>Aktualizace prezentace SU na veletrzích vzdělávání</t>
  </si>
  <si>
    <t>Aplikace vizuálního stylu univerzity na základě grafického manuálu</t>
  </si>
  <si>
    <t>Implementace marketingové strategie</t>
  </si>
  <si>
    <t>Zlepšení komunikace s médií a laickou veřejností</t>
  </si>
  <si>
    <t>Plní se průběžně</t>
  </si>
  <si>
    <t>V období leden až prosinec 2017 bylo realizováno sedm přednášek, jedna osvětově venkovní akce, přednáška a workshop. Realizace čtyř poradenských kurzů pro veřejnost Edukačního centra Ústavu ošetřovatelství FVP.</t>
  </si>
  <si>
    <t>Zpracování informačních materiálů SU a jejich součástí a jejich distribuce na střední školy a v rámci veletrhů</t>
  </si>
  <si>
    <t xml:space="preserve">Posilování propagačních aktivit MÚ zaměřených na potencionální zájemce o studium   </t>
  </si>
  <si>
    <t xml:space="preserve">Podpora a pořádání akcí pro studenty středních škol s propagací studia na Matematickém ústavu (Matematická soutěž Náboj 2017, Festival deskových her, atd.) Popularizační přednášky na středních školách v regionu a blízkém zahraničí. Účast na projektových dnech na středních školách.
Dokončen prezentační blok pro popularizační příležitosti. 
</t>
  </si>
  <si>
    <t>Optimalizace způsobu oslovení potenciálních zájemců o studium</t>
  </si>
  <si>
    <t>Vytvořeny grafické návrhy plakátů a letáků; práce na webové prezentaci pro uchazeče o studium.</t>
  </si>
  <si>
    <t>Zařazeno do plánu plnění r. 2018</t>
  </si>
  <si>
    <t>Splněno s předstihem kvůli nutnosti řešit opravou neodstranitelnou závadu 10GE karty ve stávajícím aktivním prvku Cisco Catalyst 6513</t>
  </si>
  <si>
    <t>Splněno (zbývá konfigurace)</t>
  </si>
  <si>
    <t>Splněno s předstihem (2017). Probíhá instalace a konfigurace nových AP a kontrolerů wifi sítě Aruba.</t>
  </si>
  <si>
    <t>Částečně splněno, rozpracováno. V produkčním režimu nasazeno KVM v serverovně na budově BN14.</t>
  </si>
  <si>
    <t>Splněno s předstihem (2017) – nové telefony a licence nasazeny v produkci na všech součástech (kromě FPF – dokončíme v 1Q).</t>
  </si>
  <si>
    <t>Splněno s předstihem (2017). Probíhají testy nového diskového pole Fujitsu, k nasazení v produkčním režimu dojde v roce 2018.</t>
  </si>
  <si>
    <t>Přeplánováno na rok 2018 a částečně již splněno – probíhá dodávka (montáž).</t>
  </si>
  <si>
    <t>Příprava realizace výzkumu spokojenosti cestujících, kteří využívají služeb MHD v Opavě na 1. pol. 2018</t>
  </si>
  <si>
    <t>Bude splněno. V souvislosti s realizací výše zmíněného výzkumu pro DPMO bude zapojen požadovaný počet studentů (forma zapojení, terénní tazatelé, zpracování a vyhodnocení dat)</t>
  </si>
  <si>
    <t>Pracovníky CEV byl připraven a následně příslušnými fakultními orgány schválen metodický pokyn k archivaci dat (Metodický pokyn děkana 1/2016). Monitoring výzkumných příležitostí – probíhá v omezeném režimu (vzhledem k personálnímu obsazení CEV).</t>
  </si>
  <si>
    <t>V roce 2017 na CEV působilo celkem 8 výzkumných pracovníků a 1 referent v rámci různých projektů.</t>
  </si>
  <si>
    <t>Vytvořen komunitní plán pro město Opavu</t>
  </si>
  <si>
    <t>Pracovníci jsou zapojeni do projektů splňujících výše uvedené kritérium; další projekty byly podány v roce 2017.</t>
  </si>
  <si>
    <t>nesplněno, nicméně projekt podán (zapojení pracovníků CEV)</t>
  </si>
  <si>
    <t>Zapojení pracovníků do projektu ESF „Rozvoj vzdělávání na Slezské univerzitě v Opavě“ (od 1. 9. 2017)</t>
  </si>
  <si>
    <t>16 dní za rok 2017, splněno 41dní</t>
  </si>
  <si>
    <t>Plán 1, splněno 6</t>
  </si>
  <si>
    <t>Plán 1, splněno 1</t>
  </si>
  <si>
    <t>Plán 1, splněno 3</t>
  </si>
  <si>
    <t>Plán 1, splněno 5</t>
  </si>
  <si>
    <t>11+8</t>
  </si>
  <si>
    <t>5, 1 ústní prezentace prof. Stuchlíka a 2 posterové prezentace dr. Kováře na mezinárodní konferenci v Jihoafrické republice, 2 prezentace A. Tursunova na konferencích ve Velké Británii a v Německu</t>
  </si>
  <si>
    <t>5; 2 výjezdy prof. Stuchlíka na zahraniční pracoviště do Velké Británie a Ruska, 1 výjezd B. Toshmatova na zahraniční pracoviště do Německa a 2 výjezdy A. Tursunova na zahraniční pracoviště do Německa a Ruska</t>
  </si>
  <si>
    <t>3; přímá návaznost na předchozí rozběhnutou spolupráci z let 2014-16 s pracovní skupinou prof. B. Ahmedova z Uzbekistánu; nově potom o spolupráci se zahraničním expertem prof. J. Ovallem z Venezuely, který na několik týdnu pracoviště centra na FPF SU v Opavě navštívil, stejně jako prof. Ahmedov z Uzbekistánu a dr. Koptěva z Ruska.</t>
  </si>
  <si>
    <r>
      <t>1; mezinárodní workshop RAGtime se zahraniční účastí.</t>
    </r>
    <r>
      <rPr>
        <sz val="9"/>
        <color rgb="FF000000"/>
        <rFont val="Times New Roman"/>
        <family val="1"/>
        <charset val="238"/>
      </rPr>
      <t xml:space="preserve">          </t>
    </r>
  </si>
  <si>
    <t>Plán 3, splněny 3</t>
  </si>
  <si>
    <t>Plán 5, splněno 22</t>
  </si>
  <si>
    <t>Plán 5, splněno 5</t>
  </si>
  <si>
    <t>Splněno 6 výjezdů (University of Oxford, INAF Rome, UC Santa Barbara)</t>
  </si>
  <si>
    <t>Plán 4, splněno 7 (University of Oxford, CAMK, ISSI)</t>
  </si>
  <si>
    <t>Splněno, jarní a letní astrofyzikální workshop SU Opava a AU AV ČR, RAGtime 18, 19</t>
  </si>
  <si>
    <t>GAČR: 2, jeden získán OP VVV: 2 (EXTRA, XCELLENCE); dále výrazná role na přípravě dalších OP VVV - projekty pro Ph.D. studia (2), Rozvoj infrastruktury (1), Participace v celouniverzitních projektech (2), HR AWARD, podíl na získání 3 projektů;Projekt PHAROS v rámci COST akce HORIZONT2020, získán INTER-EXCELLENCE: 4 (INFORM, TRANSFER, COST), zatím dva získány</t>
  </si>
  <si>
    <t>Tvorba šablon pro interaktivní testování v rámci LMS Moodle a školení (nová aktivita)</t>
  </si>
  <si>
    <t xml:space="preserve">Provedena analýza obsazenosti povinně volitelných předmětů v letech 2013-15. Po vyhodnocení ze studijních plánů vyřazeny předměty, o něž studenti nejevili dlouhodobě zájem. Studijní plány a rozvrhové akce studijních oborů byly optimalizovány v souladu s profily absolventa, potřebami praxe a zájmem studentů. </t>
  </si>
  <si>
    <t xml:space="preserve">Dokoupeno 30 odborných knih, 128 ks </t>
  </si>
  <si>
    <t>Bylo vytvořeno 12 nových kurzů v prostředí e-learningu, ostatní jsou připraveny a budou vloženy v první polovině 2018.</t>
  </si>
  <si>
    <t xml:space="preserve">Splněno </t>
  </si>
  <si>
    <t xml:space="preserve">Databáze zpracována a průběžně doplňována. Rozšíření o 170 středních škol Moravskoslezského, Olomouckého a Zlínského kraje. </t>
  </si>
  <si>
    <t>Rozšířena síť fakultních pracovišť o: Psychiatrickou nemocnici v Opavě (od roku 2003); Mendelova střední škola v Novém Jičíně</t>
  </si>
  <si>
    <t>Dne 9. 6. 2017 „Senioři v Moravskoslezském kraji - současnost a budoucnost“ za přítomnosti zástupců z krajského úřadu, statutárního města Opavy, spolupracujících organizací a institucí. Plán kulatých stolů na tři roky.</t>
  </si>
  <si>
    <t xml:space="preserve">9/2017 výzkumné šetření mezi spolupracujícími organizacemi (kurzy dalšího vzdělávání), 15 % návratnost </t>
  </si>
  <si>
    <t>Průběžně se plní; absolvování odborné praxe studentů Bc. studia je ohodnoceno 4 ECTS za předmět Odborná praxe se statutem „A“.</t>
  </si>
  <si>
    <t>V roce 2017 bylo obhájeno 7 závěrečných prací tematicky navázaných na činnost BG. Na SU OPF je aktuálně dalších 6 zpracovávaných závěrečných kvalifikačních prací navázaných na BG s předpokladem obhajoby v AR 17/18. Předpokládá se, že další témata závěrečných prací budou vypsány také pro AR 18/19</t>
  </si>
  <si>
    <t xml:space="preserve">15 zadavatelů projektů v roce 2017; 49 nově zapojených studentů SU OPF; U firem postupně dochází k implementaci navrhovaných řešení. </t>
  </si>
  <si>
    <t>V r. 2017 proběhlo celkem 24 akcí</t>
  </si>
  <si>
    <t>7 odborných stáží v roce 2017 (1 odborná stáž navázána na zadání projektu v BG Academy v podniku Dva mluvčí – Daniel Kvíčala; 6 odborných stáží v oblasti účetnictví a online marketingu vykonáno ve firmě Proud Consulting  - Angelika Fillová, Tomáš Herzig, Michal Lysek, Denis Vysloužil, Jennifer Chlebková, Štěpán Šmída. Realizace stáží se předpokládá i v roce 2018, zejména při implementaci řešení zadání BG Academy</t>
  </si>
  <si>
    <t>V r. 2017 využívalo služeb BG celkem 12 studentů</t>
  </si>
  <si>
    <t>V roce 2017 studentem Štěpánem Šmídou vytvořena případová studie na základě projektu TpEurookna - využita pro výuku předmětu Marketing. 10 seminárních prací zpracovaných studenty do předmětu Malé a střední podnikání v ZS 17/18 na základě požadavků BG.</t>
  </si>
  <si>
    <t>Uživatelská platforma Active Campaign vvyužita 5 studenty pro vytvoření E-mail marketingu (Zámeček Petrovice). Nově zakoupené softwary CANVA a Shutterstock využity 10 studenty při vytváření marketingového obsahu webu (Artex a eParkomat).</t>
  </si>
  <si>
    <t>Analýza a interpretace získaných statistických dat</t>
  </si>
  <si>
    <t>Splněno částečně</t>
  </si>
  <si>
    <t>Zpracování a publikace výsledné analýzy a předání MŠMT ČR</t>
  </si>
  <si>
    <t>Tab. 12.3:Institucionální plán vysoké školy na léta 2016–2018 a jeho naplňování v roce 2017</t>
  </si>
  <si>
    <t>Stav průběžného naplňování Institucionálního plánu MU 
k datu 31. 12. 2017</t>
  </si>
  <si>
    <t>a) Realizováno
b) Realizováno 
c) Realizováno 
d) Realizováno 
e) Realizováno</t>
  </si>
  <si>
    <t>a) Realizováno 
b) Realizováno  
c) Realizováno</t>
  </si>
  <si>
    <t>a) Realizováno
b) Nerealizováno 
c) Realizováno</t>
  </si>
  <si>
    <t>a) Analýza používaných e-learningových systémů a nástrojů, návrh strategie jejich dalšího rozvoje a zahájení její realizace
b) Zavádění technologických inovací a IT nástrojů do výuky ve vybraných oborech
c) Zavádění nových forem a metod vzdělávání s ohledem na různorodé cílové skupiny
d) Posilování praktických forem výuky (aplikace simulačních zařízení a technologií, realizace stáží studentů, hostování odborníků z praxe apod.)</t>
  </si>
  <si>
    <t>a) Realizováno
b) Realizováno
c) Realizováno
d) Realizováno</t>
  </si>
  <si>
    <t>Definována koncepce školy doktorských studií</t>
  </si>
  <si>
    <t>Založena škola doktorských studií</t>
  </si>
  <si>
    <t>a) Vytvoření metodiky pro pravidelnou evaluaci výzkumu na úrovni pracovišť 
b) Evaluace výzkumného výkonu a akademických aktivit na úrovni pracovišť, pracovních týmů i jednotlivců
c) Podpora publikování výzkumných výsledků v angličtině a v dalších relevantních cizích jazycích pro daný obor, v periodicích, která jsou sledována předními světovými databázemi</t>
  </si>
  <si>
    <t>Inspirace a odpovědnost ke společnosti</t>
  </si>
  <si>
    <t>a) Realizováno
b) Realizováno
c) Realizováno
d) Realizováno
e) Realizováno
f) Realizováno
g) Realizováno</t>
  </si>
  <si>
    <t>a) Realizováno
b) Nerealizováno
c) Realizováno
d) Realizováno</t>
  </si>
  <si>
    <t>a) Zajištění celouniverzitně sdílené on-line evidence výukových prostor a rozvoj nástrojů posilujících sdílení a optimální využívaní vybudovaných prostorových kapacit pro výzkumné účely
b) Revize zajištění bezpečnosti v univerzitních budovách včetně souvisejících interních předpisů, obnova a rozvoj nástrojů pro její posílení
c) Aktualizace pasportizace a dat pro Building Information Model (tzv. BIM) a provozování a rozvoj Building Management System MU (tzv. BMS)</t>
  </si>
  <si>
    <t>a) Analýza služeb zajišťovaných univerzitou a jejími součástmi s cílem identifikace vhodných agend pro integraci, outsourcing, insourcing nebo efektivnější přerozdělení mezi součásti univerzity</t>
  </si>
  <si>
    <t>a) Nerealizováno
b) Realizováno
c) Realizováno
d) Nerealizováno
e) Nerealizováno
f) Realizováno</t>
  </si>
  <si>
    <t>a) Revize kapacit páteřní datové sítě a provozu optických vláken, stanovení další strategie jejich provozu a rozvoje
b) Optimalizace univerzitní e-infrastruktury
c) Rozvoj prostředí pro práci s citlivými daty</t>
  </si>
  <si>
    <t>Pozn.: Uvedená částka vyčerpaných finančních prostředků zahrnuje prostředky čerpané na realizaci zvolených strategických cílů hospodářskými středisky univerzity a prostředky čerpané v rámci interní soutěže Fond rozvoje MU 2017 (FR MU). Celkem bylo v roce 2017 v rámci FR MU úspěšně realizováno 154 projektů, z toho 119 akademickými pracovníky a 35 studenty, a to v celkovém objemu 12 037 tis. Kč. (Nedočerpaná neinvestiční a investiční alokace na rok 2017 byla převedena do Fondu provozních prostředků MU a do Fondu reprodukce investičního majetku MU.)</t>
  </si>
  <si>
    <t>Aktualizovaný kreditní systém v mezinárodní mobilitě studentů</t>
  </si>
  <si>
    <t xml:space="preserve">Aktuální kreditní systém.
Administrace vzdělávacích mobilit.
</t>
  </si>
  <si>
    <t xml:space="preserve">Aktualizovaný systém podle požadavků Evropské komise.
Rozšířená podpora pro program Erasmus+.
</t>
  </si>
  <si>
    <t xml:space="preserve">Rok 2016 - 3 veletrhy v ČR a 1 na Slovensku.
K datu 31.7.2016 5 256 přihlášek. 
Rok 2016 - 1x univerzitní DOD, opakované kampaně v tisku, rozhlasu, MHD, na SŠ.
Výzkumné projekty (MPO, TRIO, TAČR, OP PIK) vyžadují zapojení průmyslového partnera. Ve spolupráci s aplikační sférou jsou rovněž řešeny zakázky smluvního výzkumu. V podniku je třeba podat jasné, stručné, aktuální a výstižné informace o nabízených službách, vč. aktuálního stavu výzkumné kapacity, která může být pro průmysl alokována. Takovým materiálem CxI nedisponuje a často je v komunikaci s průmyslem postrádán.
</t>
  </si>
  <si>
    <t xml:space="preserve">Rok 2017 - 3 veletrhy v ČR a 1 na Slovensku.
K datu 31. 7. 2017 
4 656 přihlášek
2017 - 1 x univerzitní DOD, kampaně v tisku, rozhlasu, MHD, na SŠ
10tzv. Produktových listů - přehledu nabízených služeb průmyslu v české a anglické mutaci všech výzkumných oddělení/laboratoří CxI. 
Ředitel referátu pro propagaci vztahy s průmyslem, Vedoucí výzkumných oddělení/laboratoří mají k dispozici aktuální materiál prezentující průmyslu výzkumné, přístrojové kapacity vč. úspěšně řešených průmyslových zakázek.
</t>
  </si>
  <si>
    <t>Prezentace FS TUL - příprava na 65. výročí založení FS TUL</t>
  </si>
  <si>
    <t xml:space="preserve">Publikace k 65. výročí založení FS TUL (příprava pro tisk v roce 2018) - 0.
Inovace www stránek - stávající.
</t>
  </si>
  <si>
    <t>Inovace odborné počítačové učebny</t>
  </si>
  <si>
    <t xml:space="preserve">Počet učeben katedry s potřebným vybavením pro výuku předmětů s počítačovou podporou náročnou na výkon počítače - 1 učebna (inovovaná v roce 2011 v rámci projektu OP VK - EduCom).
Počet odpovídajících pracovních stanic pro danou výuku - 12.
Využití počítačové učebny (s ohledem na kolize časů vyučujících, studentů a dalších rozvrhových akcí nelze zaplnit učebnu na 100 %) - cca 50 hod/týden (není započítána výuka zahraničních studentů - pro rok 2017 požadováno cca 40 hod/týden a kombinovaného studia - požadováno cca 12 hod/týden)
</t>
  </si>
  <si>
    <t xml:space="preserve">2 učebny
24
90 hod/týden – aktuálně rozvrhováno 42 hodin týdně ve stávající učebně + 48 hodin týdně v nové učebně
</t>
  </si>
  <si>
    <t xml:space="preserve">Inovace laboratoří pro analýzu vlastností vlákenných materiálů </t>
  </si>
  <si>
    <t xml:space="preserve">Inovace HW + SW - 0
Revitalizace přístrojů - 0
Servis a kalibrace - 0
</t>
  </si>
  <si>
    <t>2
3 
1</t>
  </si>
  <si>
    <t>Podpora popularizačních akcí zaměřených na  uchazeče o studium na FP TUL v roce 2017</t>
  </si>
  <si>
    <t xml:space="preserve">Bannery studium na FP TUL - 0
Propagace akcí pro uchazeče na FB - 0
</t>
  </si>
  <si>
    <t>4
2</t>
  </si>
  <si>
    <t>Modernizace technických učeben FMIMS</t>
  </si>
  <si>
    <t>Demonstrační úlohy ELMG - 0
Osvětlovací soustava pro SZO - 0
Sada úloh pro FJG - 0
Sada geochemických úloh pro AVI - 0
Notebook pro FJG - 0
Disky - 13 "na hranici životnosti"
Sada Arduino přípravků - 0
Kabely - 14 "dožívající kabeláž"
A-V pracoviště - 0
Sada Raspberry + kamera - 0
Notebook pro měřící panel - 0</t>
  </si>
  <si>
    <t xml:space="preserve">3
1
1
1
1
13 nových
10
14 nových
1
1
1
</t>
  </si>
  <si>
    <t>Propagace a marketing FMIMS</t>
  </si>
  <si>
    <t xml:space="preserve">Počet vytvořených materiálů - 0
Počet propagačních akcí - 0
</t>
  </si>
  <si>
    <t>Propagační materiál, reklamní tabule a vitríny, webové stránky</t>
  </si>
  <si>
    <t>Modernizace výukových prostředků v rámci TUL</t>
  </si>
  <si>
    <t>Nové vlastnosti elearningových nástrojů, nové formáty výukových opor - neexistující rozcestník vícedruhových dat</t>
  </si>
  <si>
    <t>V elearningovém portále byl implementován nový rozcestník vícedruhových dat</t>
  </si>
  <si>
    <t>Vybavení mobilní laboratoře pro studijní obor Zdravotnický záchranář</t>
  </si>
  <si>
    <t>Vybavení laboratoře - bez vybavení</t>
  </si>
  <si>
    <t xml:space="preserve">Vybavená mobilní laboratoř, pořízení vybavení a spotřebního zdravotnického materiálu:
• Simulátor aplikace intramuskulární injekce (2x)
• Model paže pro nácvik aplikace infuze (2x)
• Dolní končetina pro intraoseální infuzi a femorální přístup (1x)
• Model zápěstí k simulaci nápichu tepny (1x)
• Nácviková paže pro intravenózní injekci (1x)
• Simulátor zavádění centrálního žilního katétru i pomocí ultrazvuku (1x)
• Transportní nosítka (1x)
• Defibrilátor (1x)
</t>
  </si>
  <si>
    <t>Evidence pracovní kapacity pracovníků VaV</t>
  </si>
  <si>
    <t>SW - 0
Poskytovatelé projektů (OP VVV, OP PIK, TAČR aj.) vyžadují k prokázání pracovní činnosti na projektu dodatek k pracovní smlouvě. Jeho vyhotovení není v současné době automatizované, vyhotovují jej správci projektů.</t>
  </si>
  <si>
    <t xml:space="preserve">1
Cílem projektu bylo vytvoření aplikačního prostředí a HTML5 webové aplikace pro evidenci a správu struktury pracovních úvazků výzkumných pracovníků. Aplikace umožňuje vedení, vedoucím pracovišť a projektů, administrátorům jednoduchý přehled o řešených projektech, alokacích konkrétních výzkumných pracovníků na jednotlivých projektech, případně indikativní informaci o volné kapacitě výzkumného pracovníka.                
Byla vytvořena 3-vrstvá aplikace na supportované opensource platformě (web klient, aplikační server, SQL databáze) včetně možnosti ukládání/verzování dokumentů pomocí ECM Alfreso jako backendové služby. Autentizace je řešena napojením na univerzitní identity management shibboleth.
</t>
  </si>
  <si>
    <t>Zkvalitnění softwarového vybavení odborné učebny</t>
  </si>
  <si>
    <t>SW - zastaralý</t>
  </si>
  <si>
    <t>Implementace upgrade systému Tajima DG 15 x v rámci počítačové učebny ODP na KOD. Využití systému ve výuce předmětu CAD/CAM.</t>
  </si>
  <si>
    <t>Centralizovaná správa virtuální infrastruktury FP</t>
  </si>
  <si>
    <t xml:space="preserve">Virtualizované prostředí - provoz
Vmware vCenter Server - vypršení platnosti 1 licence
Vmware vSphere - vypršení platnosti 6 licencí
Vmware View - vypršení platnosti 4 licencí
Veeam Backup -  - vypršení platnosti 8 licencí
</t>
  </si>
  <si>
    <t xml:space="preserve">aktualizovaný provoz
obnovená platnost 1 licence
obnovená platnost 6 licencí
obnovená platnost 4 licencí
obnovená platnost 8 licencí
</t>
  </si>
  <si>
    <t>Propagace FZS TUL a jejích stávajích i nově akreditovaných oborů</t>
  </si>
  <si>
    <t>Naplnění kapacity studijních programů FZS TUL - Minimálně 75% naplnění kapacity stávajících studijních programů FZS TUL</t>
  </si>
  <si>
    <t xml:space="preserve">Kapacita stávajících programů byla pro akademický rok 2017/2018 naplněna na 100%.
V rámci projektu byly pořízeny propagační materiály fakulty, zaměstnanci fakulty, včetně studentů se aktivně zapojují do propagačních akcí (veletrhy vzdělávání, DOD,  návštěva středních škol), inzerce 
</t>
  </si>
  <si>
    <t xml:space="preserve">Inovace laboratoří netkaných textilií </t>
  </si>
  <si>
    <t>Zařízení - není</t>
  </si>
  <si>
    <t>nové - splněno</t>
  </si>
  <si>
    <t>Inovace počítačové učebny</t>
  </si>
  <si>
    <t>Počítače - 0</t>
  </si>
  <si>
    <t>Komunikace s potenciálními uchazeči ze SŠ</t>
  </si>
  <si>
    <t xml:space="preserve">Návštěvy středních škol
SŠ zapojené do soutěže
Oslovené školy
DOD - ano
</t>
  </si>
  <si>
    <t xml:space="preserve">splněno
5 – 3 studentky přijaté ke studiu
15
Ano - 2
</t>
  </si>
  <si>
    <t>Slavnostní zahájení akademického roku 2017/2018 - pro všechny VŠ ČR</t>
  </si>
  <si>
    <t xml:space="preserve">Slavnostní zahájení akademického roku
Oslovení vedení VŠ ČR
Nákup zařízení
</t>
  </si>
  <si>
    <t xml:space="preserve">realizováno
48
nová audiovizuální technika, propagační materiál, poutače
</t>
  </si>
  <si>
    <t xml:space="preserve">Počet odučených studentohodin - 0
Počet úspěšných absolventů - 0
</t>
  </si>
  <si>
    <t xml:space="preserve">1764
13
</t>
  </si>
  <si>
    <t xml:space="preserve">Počet studentohodin - 0
Počet nových studijních materiálů - 0
Počet nových nebo inovovaných kurzů - 0
Informační brožura o studiu - 0
</t>
  </si>
  <si>
    <t xml:space="preserve">39896
5
9
1
</t>
  </si>
  <si>
    <t>Podpora činnosti Univerzity Nisa, inovace, marketing a EU extenze</t>
  </si>
  <si>
    <t xml:space="preserve">Počet studentů - 12
Počet vyuč. – zahr. Experti - 2
Počet nezaměstnaných abs. - 0%
Počet praxí vně 3 zemí ≥ 20 %
</t>
  </si>
  <si>
    <t xml:space="preserve">20
2
0%
≥ 20 %
</t>
  </si>
  <si>
    <t xml:space="preserve">Podpora studentů samoplátců na FS TUL - Tvorba studijních textů (v digitální podobě) v anglickém jazyce pro zahraniční studenty </t>
  </si>
  <si>
    <t>Studijní texty (elektronické) v anglickém jazyce pro BSP B2301 Mechanical Engineering - 0</t>
  </si>
  <si>
    <t>Soutěž ve Studentské vědecké a odborné činnosti (SVOČ)</t>
  </si>
  <si>
    <t xml:space="preserve">Vyhlášení a propagace SVOČ
Webová stránka SVOČ
Počet přihlášených studentů SVOČ
Uspořádání soutěže SVOČ
Sborník příspěvků SVOČ
</t>
  </si>
  <si>
    <t xml:space="preserve">15 studentů FS
12 studentů FT
8 studentů FM
18 studentů EF 
Celkem 53 studentů
Tisk sborníků v nákladech 55 sborníků pro každou sekci (FS, FM, FT, EF)
</t>
  </si>
  <si>
    <t>TUL jako významný partner v rámci mezinárodního vzdělávacího prostoru - pokračování a prohloubení stávající spolupráce s kanadskými, příp. americkými partnerskými univerzitami Pozn.: Pokračující projekt</t>
  </si>
  <si>
    <t xml:space="preserve">Studijní pobyt studenta FS na Conestoga College v Kanadě, příp. USA – jednosemestrální - 1.
Pracovní cesta člena vedení FS na partnerské univerzity v Kanadě – Conestoga, Waterloo, příp. USA - 1.
</t>
  </si>
  <si>
    <t xml:space="preserve">1
2 (1x cesta USA, 1x cesta Kanada)
</t>
  </si>
  <si>
    <t>Začleňování studentů do mezinárodních studijních skupin</t>
  </si>
  <si>
    <t xml:space="preserve">Počet studentů E-Teamu - 0
Počet podpořených studentů FT - 0
Počet zahraničních vyučujících - 0
</t>
  </si>
  <si>
    <t xml:space="preserve">4
6
10
</t>
  </si>
  <si>
    <t>Spolupráce FUA TUL, BTU Cottbus a Université du Québec à Montréal  s cílem pořádat letní školy architektury a urbanismu, rozvíjet výměnu studentů i vyučujících a připravit společný studijní program</t>
  </si>
  <si>
    <t xml:space="preserve">Letní škola architektury
Počet podpořených studentů
Počet podpořených pedagogů
Počet projektů
Výstava prací
</t>
  </si>
  <si>
    <t>1
10
2
4
1</t>
  </si>
  <si>
    <t xml:space="preserve">Podpora zahraničních účastníků na výuce a vybraných konferencích na FP TUL s cílem podpořit excelenci ve výzkumu a výuce </t>
  </si>
  <si>
    <t>Přednášky významných zahraničních expertů vybraných oborů pěstovaných na FP TUL (kartografie, historie, bohemistika, pedagogika, romanistika, matematika, filozofie, lingvistika) - 0</t>
  </si>
  <si>
    <t>Zapojení odborníka z Univerzity v St. Gallenu do výuky v doktorském studiu</t>
  </si>
  <si>
    <t xml:space="preserve">Týdenní výuka
Zkoušení
</t>
  </si>
  <si>
    <t>Ano - 1
Ano - 2</t>
  </si>
  <si>
    <t>Inovace oboru Výrobní systémy a procesy implementací principů Průmyslu 4.0</t>
  </si>
  <si>
    <t xml:space="preserve">Prorotyp výukového modelu
Inovované předměty
Praktická úloha vycházející z principu strategie Průmysl 4.0
</t>
  </si>
  <si>
    <t xml:space="preserve">1
2
1
</t>
  </si>
  <si>
    <t>Inovace předmětů Katedry hodnocení textilií pro efektivní práci studentů na cvičeních</t>
  </si>
  <si>
    <t xml:space="preserve">Proškolení studenti - 0
Postery na kapa deskách - 7
Návody na obsluhu přístrojů včetně audiovizuálních - 2
Manuály - 2 (od výrobce přístroje v AJ)
Katalog referenčních vzorků - 0
Inovované studijní materiály (e-learning) - 0
</t>
  </si>
  <si>
    <t xml:space="preserve">75
13
5
4 dvoujazyčné
2
5
</t>
  </si>
  <si>
    <t>Řízení podnikových procesů od A do Z</t>
  </si>
  <si>
    <t xml:space="preserve">Praktické případové studie pro trénink výrobních procesů - 0 
Manuály pro lektory a pracovní listy pro studenty a práci v týmu - 0
E-learningová opora výuky nového předmětu - 0
Metodika pro využití SW např. v oblasti výběru dodavatelů (zpracování pro výuku) - Existence SW (autoři PODARAS, TURČOK)
</t>
  </si>
  <si>
    <t xml:space="preserve">7
7
1
1
</t>
  </si>
  <si>
    <t>Mezinárodní letní škola vzorování textilií 2017</t>
  </si>
  <si>
    <t xml:space="preserve">Závěrečné práce letní školy - 0
Katalog letní školy - 0
</t>
  </si>
  <si>
    <t>100
100</t>
  </si>
  <si>
    <t>Vybavení pro audiovizuální prezentaci KED</t>
  </si>
  <si>
    <t xml:space="preserve">Počet audio vybavení KDE - 0
Počet video prezentačního vybavení KDE - 0
Počet veřejných prezentací/rok - 0
</t>
  </si>
  <si>
    <t xml:space="preserve">3
6
1
</t>
  </si>
  <si>
    <t>Experimentální přístupy v rámci tvorby ve veřejném prostoru</t>
  </si>
  <si>
    <t>Workshop 2017 = práce studentů na základě vygenerovaných témat, která budou kontinuálně zpracovávána.
Výstava dosažených výsledků Workshopu 2017 - 1</t>
  </si>
  <si>
    <t>Podpora pedagogické praxe u předmětů odborné praxe studentů FZS TUL</t>
  </si>
  <si>
    <t>Počet podpořených mentorů - 16
Počet studentů na praxí - 50</t>
  </si>
  <si>
    <t xml:space="preserve">25
190
</t>
  </si>
  <si>
    <t>Studijní program Architektura a urbanismus v angličtině</t>
  </si>
  <si>
    <t>Sylaby v anglickém jazyce - 30 %
Přednášky v anglickém jazyce - 20 %
Webová databáze - 10 %</t>
  </si>
  <si>
    <t xml:space="preserve">100 %
100 %
80 %
</t>
  </si>
  <si>
    <t>Inovace a propojení výuky stavebních materiálů a hmot</t>
  </si>
  <si>
    <t>Exkurze do vybraného průmyslového podniku - 0
Workshopy zaměřené na práci studentů s konkrétním materiálem - 0
Odborné přednášky lektorů z praxe
Výstava studentských prací - 0</t>
  </si>
  <si>
    <t>1
1
2
1</t>
  </si>
  <si>
    <t>Podpora studentské soutěže „ Ještěd f kleci“</t>
  </si>
  <si>
    <t>Pravidelná semestrální výstava studentských projektů a vyhlášení nejlepšího z nich. Za účasti studentů fakulty (bývalých i současných), veřejnosti (odborné i laické) a médií. Publikování vítězných a nominovaných projektů na oficiálním webu JFK a dalších odborných portálech (www.archiweb.cz, www.earch.cz a další).</t>
  </si>
  <si>
    <t xml:space="preserve">Uskutečněna soutěž studentských prací, projekty byly hodnoceny odbornou porotou, vítěz získal putovní sošku Ještěda f kleci. </t>
  </si>
  <si>
    <t>Zajištění poradenských služeb a služeb pro podporu rovných příležitostí na TUL</t>
  </si>
  <si>
    <t>Počet evidovaných studentů se SP - 34 (k 1. 8. 2016)
Počet evidovaných uchazečů se SP - 17 - pro AR 2016/2017, 
21 přihlášek
Počet evidovaných socio-ekonomicky znevýhodněných studentů - 20 (k 1. 8. 2016)
Počet konzultací - 746 (k 1. 8. 2016)
Počet výpůjček kompenzačních pomůcek - 30 (k 1. 8. 2016)
Počet studentů / zaměstnanců TUL využívajících služby dětského koutku - 38 (k 1. 8. 2016)</t>
  </si>
  <si>
    <t>63 (do 31.12.2017)
26 - pro AR 2017/2018
27 přihlášek
25 (do 31.12.2017)
1349 (do 31.12.2017)
39 (do 31.12.2017)
91 (do 31.12.2017)</t>
  </si>
  <si>
    <t>Elektronický publikační systém</t>
  </si>
  <si>
    <t>e-knihy v etul.publi.cz v režimu zpřístupnění přes Shibboleth - 3</t>
  </si>
  <si>
    <t>eUKN</t>
  </si>
  <si>
    <t>e-knihy v etul.publi.cz v režimu zpřístupnění přes Shibboleth - 100</t>
  </si>
  <si>
    <t>Přípravné soustředění studentů vybraných oborů 1. ročníku prezenčního Bc. studia FP TUL v kontextu s předcházením studijní neúspěšnosti</t>
  </si>
  <si>
    <t>Počet studentů - 150 přijatých studentů</t>
  </si>
  <si>
    <t>79 studentů (počet v IS STAG – 104)</t>
  </si>
  <si>
    <t>Odhalení příčin studijních neúspěchů u studentů EF TUL a jejich řešení</t>
  </si>
  <si>
    <t>Počet oslovených studentů - 0
Realizace informačních schůzek se studenty - 0</t>
  </si>
  <si>
    <t xml:space="preserve">150
Ano, realizace informačních schůzek se studenty v každém ročníku, a zvlášť pro KS
</t>
  </si>
  <si>
    <t xml:space="preserve">Podpora supervizorů a lektorů zajišťujících odbornou praxi studentů ve zdravotnických zařízeních </t>
  </si>
  <si>
    <t>Počet podpořených supervizorů - 70
Počet studentů na praxí - 200</t>
  </si>
  <si>
    <t>80
263</t>
  </si>
  <si>
    <t xml:space="preserve">Certifikace jazykových kompetencí studentů v cizím odborném jazyce </t>
  </si>
  <si>
    <t>Získání mezinárodních certifikátů z odborného jazyka (AJ, NJ) - 0 certifikovaných zkoušek</t>
  </si>
  <si>
    <t>48 certifikovaných zkoušek</t>
  </si>
  <si>
    <t xml:space="preserve">Studijní opory pro předměty teoretického základu studijního oboru Všeobecná sestra  </t>
  </si>
  <si>
    <t>Studijní opory - 46 (stávajících)</t>
  </si>
  <si>
    <t>51 (5 nových opor)</t>
  </si>
  <si>
    <t>Člověkoměsíce - 0</t>
  </si>
  <si>
    <t>Podpora mobility studentů EF TUL na zahraniční univerzity ve Velké Británii a Kanadě</t>
  </si>
  <si>
    <t xml:space="preserve">Počet podpořených studentů - 16
Počet studentoměsíců studia v zahraničí - 89
</t>
  </si>
  <si>
    <t>13
69</t>
  </si>
  <si>
    <t>Zahraniční spolupráce, výměnná laboratorní praktika FM TUL/HSZG</t>
  </si>
  <si>
    <t>Exkurze v MB AR
Návštěva Prahy AR
Realizace praktik AR
Exkurze v MB (ŠkodaAuto) SPMS
Návštěva Prahy SPMS
Realizace praktik AR
IEEE konference</t>
  </si>
  <si>
    <t>Zrealizováno</t>
  </si>
  <si>
    <t>Rozvoj internacionalizace odborných praxí zahraničních studentů ve zdravotnických zařízeních</t>
  </si>
  <si>
    <t>Počet podpořených supervizorů - 20
Počet studentů na praxi - 3</t>
  </si>
  <si>
    <t>31
5</t>
  </si>
  <si>
    <t>Japonsko- společné architektonické workshopy</t>
  </si>
  <si>
    <t xml:space="preserve">Workshop v Japonsku - 0
Prezentace TUL v Japonsku - 0
Prezentace hostujícího pedagoga TUL v Japonsku - 0
Pedagog FUA vycestovaný do Japonska na 9 dní - 0
</t>
  </si>
  <si>
    <t>1
1
2
1</t>
  </si>
  <si>
    <t>Příprava double-degree programu Business Administration</t>
  </si>
  <si>
    <t>Příprava materiálů v anglickém jazyce - nerealizováno
Studijní plán oboru - ne</t>
  </si>
  <si>
    <t>38
ano</t>
  </si>
  <si>
    <t>Výuka architektonického navrhování v prvních ročních na evropských školách - jihovýchod</t>
  </si>
  <si>
    <t>Výzkumná cesta - 1
Navázání kontaktů - 0 
Odborný článek o způsobu výuky arch. navrhování v 1. ročníku -0 
Přednáška o způsobu výuky arch. navrhování v 1. ročníku - 0</t>
  </si>
  <si>
    <t xml:space="preserve">2
5
3
1
</t>
  </si>
  <si>
    <t>Rozvoj relevance oboru Textilní a oděvní návrhářství</t>
  </si>
  <si>
    <t>Standardní prezentace oboru</t>
  </si>
  <si>
    <t>Série 6 prezentačních aktivit. Prezentace oboru k 25. výročí vzniku a k 15. výročí otevření zaměření Návrhářství skla a šperku. Katalog studentských prací, reprezentující  rozvoj oboru.</t>
  </si>
  <si>
    <t>Posilování partnerství FP TUL a fakultních škol, podpora nepedagogických praxí studentů učitelství</t>
  </si>
  <si>
    <t xml:space="preserve">Podpora praxí
Workshopy - 6 ročně
</t>
  </si>
  <si>
    <t>118 studentů
70 DPP
4 workshopy pro cvičné učitele z fakultních a spolupracujících škol
3 pracovní schůzky pro oborové didaktiky
10 bilaterálních jednání s řediteli škol
16 navštívených škol (některé opakovaně)</t>
  </si>
  <si>
    <t>Nastavení a řízení efektivní a motivované interakce komunikačního trojúhelníku škola-student/absolvent-praxe/aplikační sféra</t>
  </si>
  <si>
    <t>Počet přednášek externích lektorů ve výuce či mimovýukových aktivitách fakulty - 0
Počet společných akcí škola - student/absolvent-praxe/aplikační sféra - 0
Počet účastníků na přednáškách a akcích - 0
Počet sledovaných absolventů ohledně uplatnitelnosti na trhu práce - 0</t>
  </si>
  <si>
    <t>38
3
512
285</t>
  </si>
  <si>
    <t>Sídla Libereckého kraje II</t>
  </si>
  <si>
    <t>Příkladové studie - 0
Publikace s pracovním názvem Příkladové studie intenzivního rozvoje sídel Libereckého kraje - 0</t>
  </si>
  <si>
    <t>Projekt byl řešen skrze základní osu, tj. příkladové studie – studentské ateliérové práce, jejichž tématem je primárně město Ralsko. Další osa je tvořena mezinárodními workshopy, které KUR pořádá s partnerskými univerzitami: Politecnico di Milano, HKU University of Arts Utrecht a Meijo University Nagoya. Dalšími partnery je Liberecký kraj, Město Turnov, Geopark Ralsko a Naše Ralsko o.s.
Publikace je ve stavu rozpracování s ohledem na její rozšíření a doplnění o projekty realizované roce 2018</t>
  </si>
  <si>
    <t>Realizace celoživotního vzdělávání absolventů FZS TUL a nelékařských zdravotnických pracovníků</t>
  </si>
  <si>
    <t xml:space="preserve">Realizace odborné akce - 0
Počet účastníků - 0
</t>
  </si>
  <si>
    <t>2
205</t>
  </si>
  <si>
    <t>NESAT 2017</t>
  </si>
  <si>
    <t>250
0
130</t>
  </si>
  <si>
    <t>Počet autorů významných publikací - 6 až 8</t>
  </si>
  <si>
    <t xml:space="preserve">9 odborných knih – 6 hrazeno z IP </t>
  </si>
  <si>
    <t>Realizace a ověření DPKV pomocí řízených pohonů, jeho parametry, uplatnění modelu při výuce a nabídky výsledků do průmyslu v tuzemsku i zahraničí</t>
  </si>
  <si>
    <t>Navíjecí model s programovým řízením  DPKV - 0</t>
  </si>
  <si>
    <t>Užití UV kamery pro průmyslové a medicínské aplikace</t>
  </si>
  <si>
    <t>UV kamera s příslušenstvím - není
Experimentální testy - není
Implementace poznatků do výuky - přednášky a cvičení bez aplikací UV kamery</t>
  </si>
  <si>
    <t>Je implementovaná do výzkumného pracoviště
Provedeny základní experimenty
Ukázka kamery v rámci cvičení předmětů: Metody zpracování dat a obrazu v medicínské praxi – FZS, pro předmět Snímání a zpracování průmyslových dat – FS proběhne ve školním roce 2018/2019</t>
  </si>
  <si>
    <t>Energetické úspory v budovách v praxi  2. Ročník tříletého cyklu</t>
  </si>
  <si>
    <t>Počet účastníků - 16
Počet přednášejících - 14
Počet přednášek - 14</t>
  </si>
  <si>
    <t xml:space="preserve">42
12
19
</t>
  </si>
  <si>
    <t>Vybavení laboratoře - Bez požadovaných přístrojů</t>
  </si>
  <si>
    <t>S požadovanými přístroji - Splněno – Nákup přístroje: Stabilizovaný Laser He-Ne</t>
  </si>
  <si>
    <t>Zkvalitnění podmínek pro relevantní výzkum, vývoj a inovace na FM</t>
  </si>
  <si>
    <t>Kráčející kola mobilního robota - 0
Měřící ústředna - 0
Spínání laserového svazku - 0
Výpočetní stanice - 0
Zkušební panel - 0</t>
  </si>
  <si>
    <t xml:space="preserve">2
1
1
2
1
</t>
  </si>
  <si>
    <t xml:space="preserve">Inovace přístrojového a materiálního vybavení chemických laboratoří </t>
  </si>
  <si>
    <t>Laboratorní cvičení - Zastaralé úlohy</t>
  </si>
  <si>
    <t>Přístroje pořízeny, vzniklo 5 nových nebo inovovaných laboratorních cvičení s využitím nové instrumentace</t>
  </si>
  <si>
    <t>Výzkum a testování fyziologického komfortu automobilových sedaček a oděvů</t>
  </si>
  <si>
    <t>Současná standardní zařízení hodnotí paropropustnost jednotlivých vrstev autosedačky a oděvů, není je možné použít přímo na sedačce nebo na hotovém oděvu v celé sendvičové struktuře.</t>
  </si>
  <si>
    <t>Byla vytvořena  mobilní měřící souprava pro hodnocení transportu vlhkosti měřením výparného odporu, přistroj je náplní testování Diplomové práce, Disertační práce Ing. F. Mazari a bude od LS zakomponován do cvičení POS.STE. Hodnocení přesnosti a spolehlivosti bude náplní BP.</t>
  </si>
  <si>
    <t>Evidence vědy a výzkumu TUL</t>
  </si>
  <si>
    <t>Software - Pilotní stav softwaru určeného pro evidenci vědy a výzkumu na TUL</t>
  </si>
  <si>
    <t>Software v nepřetržitém provozu podle očekávaného konečného stavu</t>
  </si>
  <si>
    <t>Nákup nového uložiště</t>
  </si>
  <si>
    <t xml:space="preserve">Úložiště - S ukončenou zárukou </t>
  </si>
  <si>
    <t>Nové diskové pole nainstalované a funkční, integrované do virtualizační platformy TUL.
Záruka a podpora serverů financovaná vzhledem k ceně diskových polí z jiných zdrojů.</t>
  </si>
  <si>
    <t>Prodloužení podpory pro virtualizační platformu Virtul</t>
  </si>
  <si>
    <t>Serverový a síťový HW virt. Platformy - S končící podporou a zárukou s rizikem nedostupnosti služeb v případě poruchy</t>
  </si>
  <si>
    <t>Příprava nových studijních programů se zaměřením do zdravotnicko-sociální oblasti - počet připravených akreditací</t>
  </si>
  <si>
    <t>Příprava nových studijních programů se zaměřením do zdravotnicko-sociální oblasti - počet workshopů se zaměstnavateli</t>
  </si>
  <si>
    <t>Podpora rozvoje studijních programů, počt podpořených studentů - samoplátců</t>
  </si>
  <si>
    <t>Tvorba metodologie systému hodnocení kvality vzdělávací a souvisejících činností včetně personálního zabezpečení.</t>
  </si>
  <si>
    <t xml:space="preserve">Posílení jazykových a odborných kompetencí studentů prostřednictvím společné výuky vybraných předmětů vyučovaných v AJ pro české a zahraniční studenty - počet předmětů </t>
  </si>
  <si>
    <t>Zařazení předmětů vyučovaných v anglickém jazyce do výuky společného základu učitelských oborů - počet předmětů</t>
  </si>
  <si>
    <t>Pracovní stáže studentů, odborné praxe a odborná činnost - počet studentoměsíců</t>
  </si>
  <si>
    <t>Pracovní stáže studentů, odborné praxe a odborná činnost - počet pracovišť</t>
  </si>
  <si>
    <t>Podpora činnosti všech součástí/poraden PC UHK - počet absolvovaných školení, supervizí</t>
  </si>
  <si>
    <t>Podpora činnosti všech součástí/poraden PC UHK - počet poakytnutých konzultací</t>
  </si>
  <si>
    <t>Podpora činnosti všech součástí/poraden PC UHK - počet klientů</t>
  </si>
  <si>
    <t xml:space="preserve">Podpora a rozvoj Centra pedagogického výzkumu - počet podpořených akademických pracovníků, </t>
  </si>
  <si>
    <t>Interní grantová soutěž - počet podpořených výsledků</t>
  </si>
  <si>
    <t>Vytvoření jader špičkových výzkumných týmů včetně personálního zajištění - počet týmů</t>
  </si>
  <si>
    <t>Zahraniční odborníci na UHK - počet odborníkotýdnů</t>
  </si>
  <si>
    <t>Podpora a prezentace výsledků studentské vědecké činnosti; organizace studentských vědeckých konferencí</t>
  </si>
  <si>
    <t>Zahraniční mobility studentů UHK se zaměřením na země mimo EU - počet studentoměsíců</t>
  </si>
  <si>
    <t>Mobility studentů na UHK se zaměřením na země mimo EU</t>
  </si>
  <si>
    <t>Rozvoj Centra jazykové přípravy pro zahraniční studenty - počet podpořených studentů</t>
  </si>
  <si>
    <t>Organizace letní školy</t>
  </si>
  <si>
    <t>Zahraniční mobility zaměstnanců UHK - počet osobotýdnů</t>
  </si>
  <si>
    <t>Prezentace studia UHK na mezinárodních veletrzích</t>
  </si>
  <si>
    <t>Účast na prestižních vědeckých setkání</t>
  </si>
  <si>
    <t>Nákup přístrojů a souvisejícího laboratorního vybavení</t>
  </si>
  <si>
    <t>Vytvoření projektové dokumentace na opravy historických budov</t>
  </si>
  <si>
    <t>Modernizace a rozvoj Galerie T</t>
  </si>
  <si>
    <t>Modernizace vybavení a zázemí pro výuku technických předmětů - počet podpořených studentů</t>
  </si>
  <si>
    <t>Obnova HW vybavení  počítačových učeben - počet učeben</t>
  </si>
  <si>
    <t>Uspořádání velektrhů pracovních příležitostí, semináře se zaměstnavateli</t>
  </si>
  <si>
    <t>Podpora sportovních aktivit - počet akcí</t>
  </si>
  <si>
    <t>Podpora projektováých aktivit - počet úvazků</t>
  </si>
  <si>
    <t>Počet studijních oborů s inovovanými 
předměty/kurzy  (vyjma odborných praxí)</t>
  </si>
  <si>
    <t xml:space="preserve">Počet nově profilovaných vzdělávacích 
programů/kurzů pro akademické pracovníky </t>
  </si>
  <si>
    <t>Ve schvalovacím režimu na úrovni kvestorátu</t>
  </si>
  <si>
    <t>V procesu tvorby duplicity elektronických a papírových forem</t>
  </si>
  <si>
    <t>připravuje se</t>
  </si>
  <si>
    <t>existují</t>
  </si>
  <si>
    <t>inovovaný časpis</t>
  </si>
  <si>
    <t>zahájen sběr inovovaných podkladových dat</t>
  </si>
  <si>
    <t>implementace elektronického rozpočtu a příprava controllingu</t>
  </si>
  <si>
    <t>v přípravě</t>
  </si>
  <si>
    <t xml:space="preserve">1 Gbit </t>
  </si>
  <si>
    <t>instalovány 4 switche 10 Gbit</t>
  </si>
  <si>
    <t>instalováno 12 ks AP</t>
  </si>
  <si>
    <t xml:space="preserve">3ks  servery pro virtualizaci, 
1 ks server  96 TB
3 ks switchů iSCSI pro lepší propustnost
</t>
  </si>
  <si>
    <t>stávající stav HW a SW</t>
  </si>
  <si>
    <t>upgrade systému GW
support do 11/2018nové diskové pole pro GW, rozšířené kapacity schránek</t>
  </si>
  <si>
    <t xml:space="preserve">FIS - nový webmailer responzivní web 
STAG – responzivní web úvod D správa uživatelů responzivní web
</t>
  </si>
  <si>
    <t xml:space="preserve">FZS - Stavební úpravy - učebny </t>
  </si>
  <si>
    <t xml:space="preserve">průběžná modernizace </t>
  </si>
  <si>
    <t>Propojení cyklostezky u venkovních sportovišť</t>
  </si>
  <si>
    <t>Komunikace kampus (podél pavilonu A, podél kolejí A, B, C, vedle EA vč. stojanů na kola)</t>
  </si>
  <si>
    <t>Rekonstrukce objektu 05-01 CC (požární příčky Doubravice)</t>
  </si>
  <si>
    <t>omezená bezpečnost</t>
  </si>
  <si>
    <t>zvýšená bezpečnost</t>
  </si>
  <si>
    <t>Doubravice zabezpečení vstupu (turniket, vrata)</t>
  </si>
  <si>
    <t>Rekonstrukce stoupaček elektro EA (nárůst odběru učeben s PC)</t>
  </si>
  <si>
    <t>zastaralé rozvody</t>
  </si>
  <si>
    <t>Doubravice-pojezdová vrata</t>
  </si>
  <si>
    <t>Připojení zabezpečení TP Doubravice na PCO</t>
  </si>
  <si>
    <t>Dveře pro imobilní EA</t>
  </si>
  <si>
    <t>bezbariérový vstup neexistuje</t>
  </si>
  <si>
    <t>bezbariérový vstup</t>
  </si>
  <si>
    <t>Pořízení nového řešení CMS pro weby a intranety (vazba na ESF projekt)</t>
  </si>
  <si>
    <t xml:space="preserve">ne </t>
  </si>
  <si>
    <t>Rozvoj bezpečnosti - pořízení nového interního firewallu</t>
  </si>
  <si>
    <t>Nové diskové úložiště pro centrální služby - rychlé diskové pole min 10 TB</t>
  </si>
  <si>
    <t>Náhrada 1. centrálního prvku sítě (lokalita FCHT)</t>
  </si>
  <si>
    <t>Udržitelnost funkčnosti CTTZ</t>
  </si>
  <si>
    <t>Podpora rozvoje zahraničních vztahů (včetně Podpora India Platform)</t>
  </si>
  <si>
    <t>zvýšeno</t>
  </si>
  <si>
    <t xml:space="preserve"> Projekty IRS2017</t>
  </si>
  <si>
    <t>k 31. 12. 2017</t>
  </si>
  <si>
    <t>9,52 % z celkového počtu studentů (9 213)</t>
  </si>
  <si>
    <t>988 = 11,16 % z celkového počtu studentů (8 857)</t>
  </si>
  <si>
    <t xml:space="preserve">93 studentů = 
1 % z celkového počtu studentů (9 213)
</t>
  </si>
  <si>
    <t xml:space="preserve">113 studentů = 
1,28 % z celkového počtu studentů (8 857)
(nárůst o 21,5 %) 
</t>
  </si>
  <si>
    <t xml:space="preserve">3. Počet vyjíždějících studentů (pouze freemover, studijní pobyty a stáže) </t>
  </si>
  <si>
    <t>48 studentů = nárůst o 6,7 % oproti předchozímu roku</t>
  </si>
  <si>
    <r>
      <t>1.</t>
    </r>
    <r>
      <rPr>
        <sz val="9"/>
        <color rgb="FF000000"/>
        <rFont val="Calibri"/>
        <family val="2"/>
        <charset val="238"/>
      </rPr>
      <t xml:space="preserve"> Počet uzavřených licenčních smluv za UTB</t>
    </r>
  </si>
  <si>
    <t>17 (pův. uvedeno 14)</t>
  </si>
  <si>
    <t>2. Počet uzavřených Smluv z oblasti transferu technologií (pův. uvedeno "Rámcových smluv a smluv o poskytnutí práv k užívání dokumentace")</t>
  </si>
  <si>
    <t>6 (pův. uvedeno 3)</t>
  </si>
  <si>
    <t>3. Počet zahraničních patentů a zveřejněných přihlášek PCT</t>
  </si>
  <si>
    <t>3 (pův. uvedeno 2)</t>
  </si>
  <si>
    <t>dalších 7 podaných přihlášek</t>
  </si>
  <si>
    <t>Vyřešeno v roce 2016.</t>
  </si>
  <si>
    <t>Evidence vydaných faktur v modulu SD s propojením na objekty CO a FI, ukládáním do DMS SAP a zasíláním odběratelům elektronicky.</t>
  </si>
  <si>
    <t>Upgradované řešení na nejnovější verzi 6.0 vč. nových koncových zařízení (tiskáren štítků a mobilních terminálů).</t>
  </si>
  <si>
    <t>Upgradované řešení na nejnovější verzi standardního řešení TM a dále průběžně řešeno.</t>
  </si>
  <si>
    <t>Rozšířena serverová infrastruktura vyhovující aktuálním požadavkům na provoz aplikací a systémů vč. podpory.</t>
  </si>
  <si>
    <t>Rozšířená licence pro centrální řízení WiFi sítě pro celkový počet 300 koncových zařízení (AP).</t>
  </si>
  <si>
    <t>Knihovní systém nové generace v testovacím provozu.</t>
  </si>
  <si>
    <t>Kompletní zpracování podkladů pro veřejnou zakázku  a dále průběžně řešeno.</t>
  </si>
  <si>
    <t>Komplexní prostředí pro prezentaci výsledků VaV se základními prvky automatizace.</t>
  </si>
  <si>
    <t>Kompletní zpracování podkladů pro opakování veřejné zakázky  a dále průběžně řešeno.</t>
  </si>
  <si>
    <t>1. Počet návštěvníků vzdělávacích veletrhů v Praze, Brně, Bratislavě a Nitře seznámených s možnostmi studia na UTB ve Zlíně</t>
  </si>
  <si>
    <t>cca 53 000 návštěvníků (zdroj: webové stránky veletrhů Gaudeamus a Académia)</t>
  </si>
  <si>
    <t>2. Zlínská veřejnost bude trvale upozorňována na přítomnost univerzity ve městě</t>
  </si>
  <si>
    <t>V roce 2016 nerealizováno.</t>
  </si>
  <si>
    <t>V roce 2017 nerealizováno z důvodu délky schvalovacího procesu umístění světelného loga UTB.</t>
  </si>
  <si>
    <t>1. Absolutní četnost nezaměstnaných absolventů vysoké školy. Jedná se o počet absolventů registrovaných na úřadech práce. Údaje z MPSV jsou statická data, která jsou každoročně uváděná k 30. 4. a 30. 9. daného roku.</t>
  </si>
  <si>
    <t>K 30. 4. 2017 bylo na UP ČR registrováno celkem 71 nezaměstnaných absolventů, k 30. 9. 2017 pak 117 nezaměstnaných absolventů.</t>
  </si>
  <si>
    <t>Počet poskytnutých individuálních konzultací a komplexních vyšetření v LS 2016/17 – 138, v ZS 2017/18  -  99.</t>
  </si>
  <si>
    <t>Počet nově registrovaných studentů/absolventů v JC za r. 2017 - 226. Počet poskytnutých konzultací za r. 2016 – 371.                                                                    Počet účastníků kurzů/workshopů/přednášek pořádaných JC za r. 2017 - 324. Počet účastníků veletrhu pracovních příležitostí Business day  2017 – více než 1700 návštěvníků, 74 vystavovatelů.</t>
  </si>
  <si>
    <t xml:space="preserve">K 31.12.2017 bylo na UTB registrováno 46 studentů se specifickými  potřebami. Je financováno z jiných zdrojů. </t>
  </si>
  <si>
    <t>Vylepšení funkcionality portálu informačních zdrojů UTB</t>
  </si>
  <si>
    <t>Vylepšení funkcionality portálu – kompatibilita s mobilními zařízeními</t>
  </si>
  <si>
    <t>Obsahové obohacení portálu – cca. 100 zemí světa</t>
  </si>
  <si>
    <t>Vytvořena komplexní studie proveditelnosti a zřízeno Nakladatelství UTB</t>
  </si>
  <si>
    <t>Vytvoření redakčního systému a grafické identity Nakladatelství UTB</t>
  </si>
  <si>
    <t xml:space="preserve">Zkvalitňování vzdělávací činnosti na VFU Brno prostřednictvím Interní vzdělávací agentury VFU Brno (IVA VFU) </t>
  </si>
  <si>
    <t>Realizace zapojení studentů do projektů Interní vzdělávací agentury univerzity (IVA).</t>
  </si>
  <si>
    <t>Rozšíření rozsahu činnosti Interní vzdělávací agentury univerzity z rozsahu 2 000 tis., Kč na 2 800 tis. Kč a následně 3 000 tis. Kč a tím modernizace vzdělávací činnosti na univerzitě rozšířením zapojení studentů do této činnosti.</t>
  </si>
  <si>
    <t>Zvyšování kvality vzdělávací činnosti prohlubováním znalostí studentů s využitím zkušeností ze zahraničí na základě rozšiřování mobilit studentů a akademických pracovníků.</t>
  </si>
  <si>
    <t>Realizace zapojení studentů do mobilit prostřednictvím projektů Interní mobilitní agentury univerzity (IMA).</t>
  </si>
  <si>
    <t xml:space="preserve">Aktualizace činnosti Interní mobilitní agentury univerzity a efektivnější využití možností mobilit realizovaných studenty prostřednictvím projektů Interní mobilitní agentury univerzity (IMA) ve smyslu realizace mobilitních pobytů na 30 a více dní. </t>
  </si>
  <si>
    <t>Rozvoj mobilit zahraničních studentů a akademických pracovníků podporou personálního i materiálního zázemí na univerzitě k odbornému zajištění pobytu zahraničních studentů a akademických pracovníků na univerzitě</t>
  </si>
  <si>
    <t>Neexistence motivačního systému pro akademické pracovníky k odbornému zajištění pobytu zahraničních studentů a akademických pracovníků na univerzitě.</t>
  </si>
  <si>
    <t xml:space="preserve">Motivační ohodnocování akademických pracovníků zajišťujících pobyty zahraničních studentů a akademických pracovníků na univerzitě. </t>
  </si>
  <si>
    <t>Obměna počítačového vybavení na univerzitě spočívající v náhradě starých počítačů počítači moderními a výkonnými</t>
  </si>
  <si>
    <t>V provozu univerzity jsou zastaralé počítače ve významném podílu.</t>
  </si>
  <si>
    <t>Obměna počítačového vybavení na univerzitě ve smyslu náhrady starých počítačů počítači moderními a výkonnými v rozsahu přidělených prostředků realizována.</t>
  </si>
  <si>
    <t>Zvýšení úrovně zabezpečení areálu a budov areálu z hlediska bezpečnostní ochrany proti nežádoucím vstupům</t>
  </si>
  <si>
    <t>Stávající úroveň zabezpečení budov a areálu.</t>
  </si>
  <si>
    <t>Modernizace přístupu do budov nebo jejich částí v areálu
univerzity revizí a případnou výměnou vstupních dveří a dalších vstupů a vybavení
těchto vstupů bezpečnostním kartovým nebo jiným moderním přístupem
umožňujícím vstup pouze oprávněným osobám.</t>
  </si>
  <si>
    <t>Vypracování první verze sebehodnotící zprávy iSER</t>
  </si>
  <si>
    <t>Získání akreditace EQUIS na 3 roky</t>
  </si>
  <si>
    <t>Odeslání sebehodnotící zprávy SER, Peer Review team na VŠE</t>
  </si>
  <si>
    <t>Ověřeny fakultní systémy na čtyřech fakultách</t>
  </si>
  <si>
    <t>Počet studentů vyjíždějících na letní školu v délce trvání 
min. 1 měsíc</t>
  </si>
  <si>
    <t>Metodika rozpracována</t>
  </si>
  <si>
    <t>Rozpracováno + aktualizace</t>
  </si>
  <si>
    <t>Schválený popis</t>
  </si>
  <si>
    <t>Rozšířená aktualizace</t>
  </si>
  <si>
    <t>20/27</t>
  </si>
  <si>
    <t>Počet realizovaných letních škol na VŠE v době trvání alespoň 
4 týdny</t>
  </si>
  <si>
    <t>Počet předmětů vyučovaných na většině odborných kateder 
v cizím jazyce</t>
  </si>
  <si>
    <t>1 (druhý díl v tisku)</t>
  </si>
  <si>
    <t>Přibližně 100 stran</t>
    <phoneticPr fontId="0" type="noConversion"/>
  </si>
  <si>
    <t>Přibližně 10 500 stran v různém stupni zpracování</t>
  </si>
  <si>
    <t>Počet titulů v knihovně CPD: 67
Počet digitalizovaných publikací: 27</t>
  </si>
  <si>
    <r>
      <t xml:space="preserve">Počet titulů v knihovně CPD: </t>
    </r>
    <r>
      <rPr>
        <sz val="10"/>
        <rFont val="Calibri"/>
        <family val="2"/>
        <charset val="238"/>
      </rPr>
      <t>88
P</t>
    </r>
    <r>
      <rPr>
        <sz val="10"/>
        <color rgb="FF000000"/>
        <rFont val="Calibri"/>
        <family val="2"/>
        <charset val="238"/>
      </rPr>
      <t>očet digitalizovaných publikací: 46</t>
    </r>
  </si>
  <si>
    <t>Přibližně
40 digitalizovaných fotografií</t>
  </si>
  <si>
    <t>Přibližně 
6600 digitalizovaných fotografii (včetně ČUS, archivu Studentského tajemníka a sbírek absolventů)</t>
  </si>
  <si>
    <t>Není</t>
    <phoneticPr fontId="0" type="noConversion"/>
  </si>
  <si>
    <t>Vytvořen, dále upravován, slouží zatím k zálohování elektronických dat</t>
  </si>
  <si>
    <t>Ze 3 podaných návrhů byly 2 zamítnuty, jeden je nyní vyhodnocován</t>
  </si>
  <si>
    <t xml:space="preserve">Specifikace požadavků </t>
  </si>
  <si>
    <t>Realizována 2. etapa</t>
  </si>
  <si>
    <t>Zpracování vyjednáno</t>
  </si>
  <si>
    <t>Dokončen a zveřejněn</t>
  </si>
  <si>
    <t>Dokončena a zveřejněna</t>
  </si>
  <si>
    <t>Nový IS PaM (EGJE) implementován, otestován a uveden 
do ostrého provozu 
od 1.1.2018</t>
  </si>
  <si>
    <t>Střednědobý výhled byl schválen AS VŠE 
v prosinci 2017</t>
  </si>
  <si>
    <r>
      <t>Institucionální rozvojový plán (Aktivity/</t>
    </r>
    <r>
      <rPr>
        <b/>
        <i/>
        <sz val="10"/>
        <color rgb="FF000000"/>
        <rFont val="Calibri"/>
        <family val="2"/>
        <charset val="238"/>
      </rPr>
      <t>Indikátory</t>
    </r>
    <r>
      <rPr>
        <b/>
        <sz val="10"/>
        <color rgb="FF000000"/>
        <rFont val="Calibri"/>
        <family val="2"/>
        <charset val="238"/>
      </rPr>
      <t>)</t>
    </r>
  </si>
  <si>
    <t>Počet podpořených pedagogických projektů ročně (PIGA) (A1)</t>
  </si>
  <si>
    <t>Počet účastníků na integračním kurzu studentů magisterského studia (A2)</t>
  </si>
  <si>
    <t>A3_Další vzdělávání akademických pracovníků VŠCHT Praha (pedagogické dovednosti, jazykové kurzy)</t>
  </si>
  <si>
    <t>Počet zaměstnanců v jazykových kurzech (A3)</t>
  </si>
  <si>
    <t>Počet akademických zaměstnanců v kurzech pedagogických dovedností (A3)</t>
  </si>
  <si>
    <t>Motivační kurzy pro zaměstnance (relaxační cvičení) (A4)</t>
  </si>
  <si>
    <t>A6_Popularizace chemie (národní a mezinárodní chemická olympiáda, Letní škola středoškolských učitelů, Letní odborné soustředění mladých chemiků a biologů Běstvina, laboratoře pro SŠ, Hodiny moderní chemie, vědecký jarmark, vzdělávací veletrhy, Noc vědců atd.)</t>
  </si>
  <si>
    <t>105/20</t>
  </si>
  <si>
    <t>A10_Poradenské centrum pro studenty a zaměstnance (Poradenské a kariérní centrum VŠCHT Praha) + Mentoringový program (PDG, postdocs)</t>
  </si>
  <si>
    <t>8/ANO</t>
  </si>
  <si>
    <t>34/ANO</t>
  </si>
  <si>
    <t>modul "Žádost" v přípravě</t>
  </si>
  <si>
    <t>B8_Podpora „měkkých dovedností“ postgraduálních studentů - mediální prezentace vědecké činnosti</t>
  </si>
  <si>
    <t>ANO
ANO
3</t>
  </si>
  <si>
    <t>1) Nové moduly informačních systémů (MIS, iFIS)
2) Nový personální informační systém (C4)</t>
  </si>
  <si>
    <t>1
NE</t>
  </si>
  <si>
    <r>
      <t xml:space="preserve">0 </t>
    </r>
    <r>
      <rPr>
        <i/>
        <sz val="8"/>
        <color rgb="FF000000"/>
        <rFont val="Calibri"/>
        <family val="2"/>
        <charset val="238"/>
      </rPr>
      <t>(rozšiřování a úpravy stávajících)</t>
    </r>
    <r>
      <rPr>
        <i/>
        <sz val="10"/>
        <color rgb="FF000000"/>
        <rFont val="Calibri"/>
        <family val="2"/>
        <charset val="238"/>
      </rPr>
      <t xml:space="preserve">
NE</t>
    </r>
  </si>
  <si>
    <t>ANO
ANO
ANO
NE</t>
  </si>
  <si>
    <t>Během roku 2017 byly aktualizovány všechny vnitřní předpisy v souladu s platným zněním zákona o vysokých školách, § 17, které tvoří základ vnitřního právního prostředí na vysoké škole. Nové vnitřní předpisy byly schváleny orgány VŠPJ a zaregistrovány na MŠMT. Pro vytváření a zavedení systému vnitřního hodnocení kvality byl zpracován vnitřní předpis Pravidla systému zajišťování kvality vzdělávací, tvůrčí a s nimi souvisejících činností a vnitřního hodnocení kvality vzdělávací, tvůrčí a s nimi souvisejících činností VŠPJ. Rovněž došlo k přepracování navazujících vnitřních směrnic, které se staly základem pro budování systému vnitřního hodnocení kvality vzdělávací, tvůrčí a s nimi souvisejících činností, jedná se především o tyto směrnice a pravidla: Pravidla řízení VŠPJ a pracovní náplně organizačních útvarů a specifických pracovních pozic, Směrnice k podmínkám přípravy studijních programů na VŠPJ, Směrnice ke státním závěrečným zkouškám, Směrnice pro vedení, vypracování a zveřejňování závěrečných prací na VŠPJ, Směrnice k odborné praxi pro studenty VŠPJ a další. Od akademického roku 2017/2018 byl spuštěn nový elektronický systém řízení výkonu a kvality, který je součástí celkového připravovaného systému vnitřního hodnocení kvality na VŠPJ. V rámci systému řízení a kvality VŠPJ byly shromážděny plány rozvoje činností akademických pracovníků za celou vysokou školu, které jsou v souladu s cíli stanovenými vedením VŠPJ a v druhé etapě vyhodnocování systému řízení výkonu a kvality bude provedena jejich revize.</t>
  </si>
  <si>
    <t xml:space="preserve">Počet zajištěných konzultací kariérového poradenství pro studenty a absolventy: 54
Počet zprostředkovaných osobních konzultací externích odborníků (personalistů, psychologů) se studenty i absolventy: 61
Počet zajištěných kurzů a školení: 24
Počet cvičných výběrových řízení: 1
Počet nabídek zveřejněných přes jednotné kontaktní místo v portálu praxí VŠPJ: 360
Počet veletrhů pracovních příležitostí: 1
</t>
  </si>
  <si>
    <t xml:space="preserve">Počet účastí na veletrzích vysokoškolského a celoživotního vzdělávání: 3 zahraničí
Monitoring médií: udržen
Počet absolvovaných vzdělávacích akcí: 3
Počet uzavřených mediálních partnerství: 1
</t>
  </si>
  <si>
    <t xml:space="preserve">2016 - 2018: Analýza možností a potřeb rozvoje nových i stávajících oborů na VŠPJ existuje
2016 - 2018: Akreditační spisy nových studijních programů a akreditační spisy pro prodloužení akreditace stávajících programů existují
</t>
  </si>
  <si>
    <t>Počet podpořených perspektivních pracovníků: 13</t>
  </si>
  <si>
    <t>Počet podpořených projektů: 16</t>
  </si>
  <si>
    <t>Počet oceněných tvůrčích výsledků: 13</t>
  </si>
  <si>
    <t xml:space="preserve">Podíl zaměstnanců vybavených HW v aktuálním standardu:
2017: 79 %. Podíl nových PC vyhovujicích aktualním standartům na učebnách: 2017 - 60 %
</t>
  </si>
  <si>
    <t xml:space="preserve">Počet pracoven v požadovaném standardu: 29
Počet společných prostor v požadovaném standardu: 1
</t>
  </si>
  <si>
    <t>Vybavení učebních a laboratorních prostor</t>
  </si>
  <si>
    <t>Vybavení technických a obslužných místností</t>
  </si>
  <si>
    <t>Vybavení ostatních prostor</t>
  </si>
  <si>
    <t>Rekonstruované stoupací potrubí v nadzemních
podlaží hlavní správní budovy D</t>
  </si>
  <si>
    <t>Rozšíření zahraniční mobility mimo Evropskou unii</t>
  </si>
  <si>
    <t>Posílení zahraničních prezentačních aktivit na roveň tuzemským</t>
  </si>
  <si>
    <t>Fungující a moderní Odbor pro personální řízení a rozvoj; koncepce hodnocení zaměstnanců i hodnocení akademických pracovníků; hledání nových minimálních autoevaluačních kritérií; příprava k podání žádosti k získání mezinárodního ocenění HR Award</t>
  </si>
  <si>
    <t>V r. 2016 zahájena příprava na nové kompletní hodnocení EUA/IEP. V r. 2017 vytvořena sebehodnotící skupina napříč VUT, uzavřena smlouva s EUA/IEP, proběhla videokonference s upřesněním sebehodnotícího procesu, koncem r. 2017 odevzdána rozsáhlá sebehodnotící zpráva</t>
  </si>
  <si>
    <t>Analýza vnitřních předpisů a norem; definice hierarchie, určení zodpovědnosti; diskuze nad strategickými oblastmi pro mezinárodní hodnocení EUA/IEP; definice hlavních strategických cílů; příprava Plánu realizace Strategického záměru na 2018</t>
  </si>
  <si>
    <t>Implementace nové legislativy; zajištění dalšího rozvoje vnitřního systému řízení kvality a jeho přizpůsobení mezinárodním doporučením a národním požadavkům; certifikace systémů managementu kvality VUT</t>
  </si>
  <si>
    <t xml:space="preserve">1.5 Podpora Platformy technických škol a její rozvoj, spolupráce s aplikační sférou a praxí - podpora technického vzdělávání </t>
  </si>
  <si>
    <t>Seminář zaměřený na Průmysl 4.0, příprava nového AJ doktorského studijního programu; strategická spolupráce VŠ s převážně technickou orientací; dohodnuta úzká spolupráce, vytvořeny expertní skupiny; koordinace CRP 2017 zaměřeného na kvalitu, s ohledem na společné indikátory technických VŠ</t>
  </si>
  <si>
    <t>Vytvoření respektovaného, uživatelsky vstřícného a ekonomicky efektivního  odboru poskytujícího profesionální služby v oblasti přípravy, realizace a udržitelnosti projektů na všech součástech VUT; semináře a porady na ochranu duševního vlastnictví; nastavení procesů souvisejících s nárůstem smluvního výzkumu a komercializace výsledků z kolaborativního a orientovaného výzkumu.</t>
  </si>
  <si>
    <t>Podporována včasná implementace změn vnitřních předpisů VUT vyplývajících ze schválené novely zákona o VŠ č. 111/1998 Sb. a příprava novely vnitřních předpisů VUT týkajících se činnosti AS VUT; seminář pro členy AS VUT a hosty zaměřený na aktuální témata; analýza IS VUT v souvislosti se zkvalitněním přípravy a projednávání nových akreditací, rozpočtu VUT, rozdělování prostředků specifického výzkumu a RIV bodů - potřeby informování akademické obce VUT</t>
  </si>
  <si>
    <t>1.9 Rozvoj řízení rizik na VUT</t>
  </si>
  <si>
    <t>Postupné mapování procesů + identifikace rizik; pilotní testování vč. zapracování zpětných vazeb; vypracování nové směrnice vnitřního kontrolního systému; první hodnocení nastaveného řízení rizik; návrh SW podpory pro řešení metodiky řízení rizik</t>
  </si>
  <si>
    <t>2.1 Spolupráce VUT se základními, středními a vyššími odbornými školami</t>
  </si>
  <si>
    <t>v roce 2017 proběhlo 17 soutěží pro studenty SŠ, 52 projektů pro současné studenty VUT, které povedou k získání nových uchazečů, 153 studentů VUT bylo podpořeno mimořádným stipendiem</t>
  </si>
  <si>
    <t>Cílová hodnota pro rok 2017 je 500 studentů, 500 nejlepších studentů prvního ročníku bylo podpořeno</t>
  </si>
  <si>
    <t>V r. 2017 bylo více než 56 studentů podpořených stipendiem, minimálně 25 studentských projektů bylo zaměřených na týmovou práci, více než 32 studentů zapojeno do odborných soutěží a konferencí na národní i mezinárodní úrovni</t>
  </si>
  <si>
    <t>Stáže studentů ve firmách, praxe; zapojení odborníků z praxe do výuky; nárůst závěrečných prací, jejichž témata pocházejí z praxe; tematicky zaměřené konference a diskuzní fóra vedení VUT a fakult se zástupci praxe</t>
  </si>
  <si>
    <t xml:space="preserve">2.5 Podpora Joint Master Degree programů na VUT a zvyšování počtu studijních programů uskutečňovaných v cizích jazycích </t>
  </si>
  <si>
    <t>Rozvoj stávajících a vytvoření nových mezinárodních studijních oborů; zvýšení počtu studentů zapojených do mezinárodních programů</t>
  </si>
  <si>
    <t>Počet účastníků kurzů: 1 100, počet kurzů: 90</t>
  </si>
  <si>
    <t>Stav v roce 2017: počet účastníků 1 490, počet kurzů: 182</t>
  </si>
  <si>
    <t>2.7 Podpora rozvoje U3V na VUT</t>
  </si>
  <si>
    <t>V roce 2015 byl přepočtený výkon U3V VUT 48 968 studentohodin</t>
  </si>
  <si>
    <t>Nárůst v roce 2017: 8,07 %, celkem 2 906 posluchačů</t>
  </si>
  <si>
    <t>2.8 Podpora znevýhodněných uchazečů na VUT</t>
  </si>
  <si>
    <t>Výchozí stav pro rok 2015: Poskytnutí služeb celkem: 850 uživatelů, poskytnutí služeb v rámci individuální konzultací: 300 uživatelů
Poskytnutí služeb v rámci skupinových aktivit: 550 uživatelů</t>
  </si>
  <si>
    <t>Poskytnutí služeb celkem: 1 019 uživatelů, poskytnutí služeb v rámci individuální konzultací: 418 uživatelů, poskytnutí služeb v rámci skupinových aktivit: 601 uživatelů</t>
  </si>
  <si>
    <t>3.1 Podpora mezinárodní spolupráce VUT</t>
  </si>
  <si>
    <t>Počet bilaterálních smluv: 102, počet dílčích smluv a rámcových mezinárodních smluv: 45</t>
  </si>
  <si>
    <t>3.2 Podpora mezinárodní mobility akademických pracovníků VUT</t>
  </si>
  <si>
    <t>73 výjezdů/ 28 příjezdů</t>
  </si>
  <si>
    <t>3.3 Podpora mezinárodní mobility studentů VUT</t>
  </si>
  <si>
    <t>350,5 studentoměsíců</t>
  </si>
  <si>
    <t>Uzavřeno partnerství s 25 významnými firmami a zisk sponzorských darů; databáze absolventů: současný stav je 31 000 evidovaných adres absolventů</t>
  </si>
  <si>
    <t>Aktivní účast na 2 domácích a 4 zahraničních veletrzích; počet přihlášek ke studiu prostřednictvím on-line kampaně</t>
  </si>
  <si>
    <t>5.1 Podpora excelence publikační činnosti na VUT</t>
  </si>
  <si>
    <t>Navýšení na 530 publikací - v WoS/Journal Citation Reports v Q1, Q2, Q3 a Q4</t>
  </si>
  <si>
    <r>
      <t xml:space="preserve">6.1 Knihovny </t>
    </r>
    <r>
      <rPr>
        <sz val="10"/>
        <color rgb="FF000000"/>
        <rFont val="Calibri"/>
        <family val="2"/>
        <charset val="238"/>
      </rPr>
      <t>−</t>
    </r>
    <r>
      <rPr>
        <i/>
        <sz val="10"/>
        <color rgb="FF000000"/>
        <rFont val="Calibri"/>
        <family val="2"/>
        <charset val="238"/>
      </rPr>
      <t xml:space="preserve"> servis</t>
    </r>
  </si>
  <si>
    <t>Výchozí hodnoty roku 2015
Vypracování marketingové strategie: 0
Počet inovovaných či nově vytvořených výukových a propagačních materiálů:  0
Počet fanoušků facebookové stránky Ústřední knihovna VUT:  400
Počet výzkumů a uživatelských testování: 0
Počet e-learningových kurzů s podílem mentorovaných učitelů: 0
Počet připravovaných a realizovaných seminářů s podílem mentorovaných učitelů: 0
Počet propagačních akcí (semináře, školení): 5
Účast na odborné konferenci: 0
Počet uložených digitálních dokumentů: 35 000
Počet přístupů do repozitáře: 100 000
Počet provedených citačních analýz: 0</t>
  </si>
  <si>
    <t>Hodnoty pro rok 2017
Vypracování marketingové strategie: 1
Počet inovovaných či nově vytvořených výukových a propagačních materiálů:  15
Počet fanoušků facebookové stránky Ústřední knihovna VUT:  719
Počet výzkumů a uživatelských testování: 2
Počet e-learningových kurzů s podílem mentorovaných učitelů: 6
Počet připravovaných a realizovaných seminářů s podílem mentorovaných učitelů: 6
Počet propagačních akcí (semináře, školení): 21
Účast na odborné konferenci: 6
Počet uložených digitálních dokumentů: 52 825
Počet přístupů do repozitáře: 154 950
Počet provedených citačních analýz: 55</t>
  </si>
  <si>
    <t>A. Výchozí kapacita připojení VUT k internetu 2x10Gbps
B. Výchozí počet typů elektronických schvalovacích procesů na VUT = 2 (cestovní příkazy, interní grantová agentura)
C. Výchozí počet systémů pro evidenci místností = 3 (GTF, centrální databáze a SAP)
D. Výchozí počet přeložených rozhraní, které umožňuje pracovat v angličtině je 1 (StudIS)</t>
  </si>
  <si>
    <t>V roce 2017 podpořeny F/S formou vnitřní soutěže v okruzích: 1. Podpora pedagogické práce akademických pracovníků a profilace a inovace studijních programů na úrovni předmětů/kurzů; 
2. Tvůrčí práce studentů směřující k inovaci vzdělávací činnosti.</t>
  </si>
  <si>
    <t>VZDĚLÁNÍ-17</t>
  </si>
  <si>
    <t>v řešení</t>
  </si>
  <si>
    <t>TVŮRČÍ ČINNOST-17</t>
  </si>
  <si>
    <t>0 ERC, 8 PRESTIŽ</t>
  </si>
  <si>
    <t>KVALITA-17</t>
  </si>
  <si>
    <t>předloženo</t>
  </si>
  <si>
    <t>PROJEKTY-17</t>
  </si>
  <si>
    <t>SOUTĚŽ-17</t>
  </si>
  <si>
    <t>INFRASTRUKTURA-17</t>
  </si>
  <si>
    <t>STRATEGIE-17</t>
  </si>
  <si>
    <t>U25</t>
  </si>
  <si>
    <t>Nizozemské Antily</t>
  </si>
  <si>
    <t>Palestina</t>
  </si>
  <si>
    <t>Srbsko a Černá Hora</t>
  </si>
  <si>
    <t xml:space="preserve">Pozn.: * = Vyjíždějící studenti (tj. počty výjezdů) – studenti, kteří v roce 2017 absolvovali (ukončili) zahraniční pobyt; započítávají se i ti studenti, jejichž pobyt začal v roce 2016. Započítávají se pouze studenti, jejichž pobyt trval alespoň 2 týdny (14 dní). </t>
  </si>
  <si>
    <t xml:space="preserve">Pozn.: ** = Přijíždějící studenti (tj. počty příjezdů) – studenti, kteří přijeli v roce 2017; započítávají se i ti studenti, jejichž pobyt začal v roce 2016. Započítávají se pouze studenti, jejichž pobyt trval alespoň 2 týdny (14 dní). </t>
  </si>
  <si>
    <t>Pozn.: *** = Vyjíždějící akademičtí/ostatní pracovníci (tj. počty výjezdů) – pracovníci, kteří v roce 2017 absolvovali (ukončili) zahraniční pobyt; započítávají se i ti pracovníci, jejichž pobyt začal v roce 2016. Započítávají se pouze pracovníci, jejichž pobyt trval alespoň 5 dní.</t>
  </si>
  <si>
    <t>Pozn.: **** = Přijíždějící akademičtí/ostatní pracovníci (tj. počty příjezdů) – pracovníci, kteří přijeli v roce 2017; započítávají se i ti pracovníci, jejichž pobyt začal v roce 2016. Započítávají se pouze pracovníci, jejichž pobyt trval alespoň 5 dní.</t>
  </si>
  <si>
    <t>Tab. 2.4: Akreditované studijní programy uskutečňované společně s jinou vysokou školou nebo s veřejnou výzkumnou institucí* se sídlem v ČR</t>
  </si>
  <si>
    <t>Vedoucí pracovníci CELKEM **</t>
  </si>
  <si>
    <t>Pozn.: ** = Vyjíždějící studenti (tj. počty výjezdů) – kteří v roce 2017 absolvovali zahraniční pobyt; započítávají se i ti studenti, jejichž pobyt začal v roce 2016. Započítávají se pouze studenti, jejichž pobyt trval více než 4 týdny (28 dní). Pokud VŠ uvádí i jinak dlouhé výjezdy, uvede to v poznámce k tabulce.</t>
  </si>
  <si>
    <t>Pozn.: *** = Přijíždějící studenti (tj. počty příjezdů) – kteří přijeli v roce 2017; započítávají se i ti studenti, jejichž pobyt začal v roce 2016. Započítávají se pouze studenti, jejichž pobyt trval více než 4 týdny (28 dní). Pokud VŠ uvádí i jinak dlouhé výjezdy, uvede to v poznámce k tabulce.</t>
  </si>
  <si>
    <t>Pozn.: **** = Vyjíždějící akademičtí pracovníci (tj. počty výjezdů) – kteří v roce 2017 absolvovali zahraniční pobyt; započítávají se i ti pracovníci, jejichž pobyt začal v roce 2016.</t>
  </si>
  <si>
    <t>Pozn.: ***** = Přijíždějící akademičtí pracovníci (tj. počty příjezdů) – kteří přijeli v roce 2017; započítávají se i ti pracovníci, jejichž pobyt začal v roce 2016.</t>
  </si>
  <si>
    <t>Tab. 2.7: Kurzy celoživotního vzdělávání (CŽV) na vysoké škole (počty účastníků)</t>
  </si>
  <si>
    <t>Tab. 2.6: Kurzy celoživotního vzdělávání (CŽV) na vysoké škole (počty kurzů)</t>
  </si>
  <si>
    <r>
      <t xml:space="preserve">Tab. 3.4: Stipendia* studentům podle účelu stipendia 
</t>
    </r>
    <r>
      <rPr>
        <b/>
        <sz val="14"/>
        <color theme="0"/>
        <rFont val="Calibri"/>
        <family val="2"/>
        <charset val="238"/>
      </rPr>
      <t>(počty fyzických osob</t>
    </r>
    <r>
      <rPr>
        <b/>
        <sz val="14"/>
        <color indexed="9"/>
        <rFont val="Calibri"/>
        <family val="2"/>
        <charset val="238"/>
      </rPr>
      <t>)</t>
    </r>
  </si>
  <si>
    <t>Tab. 4.1: Absolventi akreditovaných studijních programů (počty absolvovaných studií)</t>
  </si>
  <si>
    <t>Tab. 5.1: Zájem o studium na vysoké škole</t>
  </si>
  <si>
    <t>Tab. 6.1: Akademičtí a vědečtí pracovníci a ostatní zaměstnanci celkem (průměrné přepočtené počty*)</t>
  </si>
  <si>
    <t>věková kategorie</t>
  </si>
  <si>
    <t>Tab. 6.3: Počty akademických a vědeckých pracovníků podle rozsahu pracovních úvazků a nejvyšší dosažené kvalifikace
(počty fyzických osob)</t>
  </si>
  <si>
    <t>Tab. 6.4: Vedoucí pracovníci (fyzické osoby)</t>
  </si>
  <si>
    <t>Tab. 6.5: Akademičtí a vědečtí pracovníci
s cizím státním občanstvím (průměrné přepočtené počty**)</t>
  </si>
  <si>
    <t>ženy z celkového počtu (bez ohledu na státní občanství)</t>
  </si>
  <si>
    <t>Tab. 6.6: Nově jmenovaní docenti a profesoři (počty)</t>
  </si>
  <si>
    <t>Tab. 7.2: Mobilita studentů, akademických a ostatních pracovníků podle zemí***** (bez ohledu na zdroj financování) (vysoká škola bez dalšího zásahu pouze vyplní tabulku příslušnými hodnotami)</t>
  </si>
  <si>
    <r>
      <t>Tab. 8.3: Studijní</t>
    </r>
    <r>
      <rPr>
        <b/>
        <sz val="14"/>
        <rFont val="Calibri"/>
        <family val="2"/>
        <charset val="238"/>
      </rPr>
      <t xml:space="preserve"> </t>
    </r>
    <r>
      <rPr>
        <b/>
        <sz val="14"/>
        <color theme="0"/>
        <rFont val="Calibri"/>
        <family val="2"/>
        <charset val="238"/>
      </rPr>
      <t>obory/programy***,</t>
    </r>
    <r>
      <rPr>
        <b/>
        <sz val="14"/>
        <color indexed="9"/>
        <rFont val="Calibri"/>
        <family val="2"/>
        <charset val="238"/>
      </rPr>
      <t xml:space="preserve"> které mají ve své obsahové náplni povinné absolvování odborné praxe** po dobu alespoň 1 měsíce</t>
    </r>
    <r>
      <rPr>
        <b/>
        <sz val="14"/>
        <color theme="0"/>
        <rFont val="Calibri"/>
        <family val="2"/>
        <charset val="238"/>
      </rPr>
      <t>*</t>
    </r>
    <r>
      <rPr>
        <b/>
        <sz val="14"/>
        <color indexed="9"/>
        <rFont val="Calibri"/>
        <family val="2"/>
        <charset val="238"/>
      </rPr>
      <t xml:space="preserve"> (počty)</t>
    </r>
  </si>
  <si>
    <t>Vysoké školy CELKEM</t>
  </si>
  <si>
    <t>Žádáme vysoké školy, aby tabulková příloha výroční zprávy o činnosti byla odevzdávaná v elektronické podobě MS Excel. Zároveň vysoké školy žádáme, aby neměnily strukturu a formátování tabulkové přílohy (vyjma případů uvedených níže). Pokud se příslušná tabulka vysoké školy netýká, ponechte ji, prosím, prázdnou (nevyplňujte –, x, nulu apod.). V některých případech však hodnota nula může být relevantní; tam, kde vysoká škola dosahuje nulových hodnot, uvádějte v MS Excelu nulu.</t>
  </si>
  <si>
    <t xml:space="preserve"> - Žádáme ty vysoké školy, které ne nedělí na fakulty, aby z jednotlivých tabulek (tam, kde je to relevantní) odstanily řádky týkající se fakult a vyplnily pouze údaje za celou vysokou školu (při zachování smyslu tabulky/ vykazovaných hodnot)</t>
  </si>
  <si>
    <t xml:space="preserve"> - Žádáme vysoké školy, aby byl ypři rozšiřování tabulek při doplňování dalších fakult zachovány přednastavené vzorce (jejich smysl), jsou-li v příslušné tabulce obsažené (týká se zejména součtů za fakulty). </t>
  </si>
  <si>
    <t xml:space="preserve"> - Žádáme vysoké školy, aby nahradily v celém dokumentu výraz "Vysoká škola (název)" názvem své vysoké školy. </t>
  </si>
  <si>
    <t>Akreditované studijní programy (počty v jednotlivých skupinách KKOV podle typu studia a formy studia) podle fakult, případně jiných součástí uskutečňujících akreditovaný studijní program nebo jeho část. Do sloupce celkem se zahrnují počty studijních programů (pouze programů, nikoliv studijních oborů) za každý typ a formu studia zvlášť (tzn. jedná se o celkovou sumu studijních programů Bc. prezenční + Bc. komb./distanční + Mgr. prezenční + Mgr. komb./distanční atd.).</t>
  </si>
  <si>
    <t>Akreditované studijní programy (pouze programy, nikoliv studijní obory) v cizím jazyce (počty v jednotlivých skupinách KKOV podle typu studia a formy studia) podle fakult, případně jiných součástí uskutečňujících akreditovaný studijní program nebo jeho část. Programem v cizím jazyce se rozumí takový program, který má v cizím jazyce akreditovaný alespoň jeden ze svých oborů.</t>
  </si>
  <si>
    <t>Studijní programy tzv. joint/double/multiple degree. Vykazuje se přehled o akreditovaných studijních programech seřazených dle typu programu (bakalářské, magisterské, navazující magisterské, doktorské). Uveďte počet aktivních studií k 31. 12. (vztahujících se ke studentům vaší vysoké školy) v jednotlivých studijních programech. Joint/double/multiple degree studijní programy jsou založeny na spolupráci mezi dvěma nebo více institucemi na společně akreditovaném studijním programu vedoucímu k udělení společného titulu, nebo více titulů. 
Vysoká škola vyplní i doplňující tabulku Souhrnné informace k tab. 2.3.
Údaje vykazované do tabulek 2.3 a 2.4 jsou exkluzivní - jeden studijní program nemůže být zařazen do obou tabulek zároveň.</t>
  </si>
  <si>
    <t xml:space="preserve">Akreditované studijní programy uskutečňované společně s jinou vysokou školou či s veřejnou výzkumnou institucí (např. AV ČR) se sídlem v ČR (název studijního programu,vč. skupiny KKOV, a označení spolupracující instituce). Vykazuje se přehled o akreditovaných studijních programech seřazených dle typu programu (bakalářské, magisterské, navazující magisterské, doktorské.) Uveďte počet aktivních studií k 31. 12. v jednotlivých studijních programech.
Údaje vykazuje pouze VŠ, která má studijní program akreditovaný. Nevykazují se studijní programy realizované společně s pobočkami zahraničních vysokých škol působících na území ČR.
Vysoká škola vyplní i doplňující tabulku Souhrnné informace k tab. 2.4.
Údaje vykazované do tabulek 2.3 a 2.4 jsou exkluzivní - jeden studijní program nemůže být zařazen do obou tabulek zároveň.  </t>
  </si>
  <si>
    <t>Akreditované studijní programy uskutečňované společně s vyšší odbornou školou (název studijního programu, vč. skupiny KKOV, a označení spolupracující instituce). Vykazuje se přehled o akreditovaných studijních programech seřazených dle typu programu (bakalářské, magisterské, navazující magisterské, doktorské). Uveďte počet aktivních studií k 31. 12. v jednotlivých studijních programech.
Vysoká škola vyplní i doplňující tabulku Souhrnné informace k tab. 2.5.</t>
  </si>
  <si>
    <t xml:space="preserve">Počet kurzů celoživotního vzdělávání (CŽV) na vysoké škole v dělení dle délky trvání kurzu (v hodinách), jejich zaměření a skupiny studijních programů KKOV. </t>
  </si>
  <si>
    <t xml:space="preserve">Počet účastníků kurzů celoživotního vzdělávání (CŽV) na vysoké škole v dělení dle délky trvání kurzu (v hodinách), jejich zaměření a skupiny studijních programů KKOV. </t>
  </si>
  <si>
    <t>Podíl neúspěšných studií v prvním roce studia. Řazeno dle fakult a případně jiných součástí uskutečňujících akreditovaný studijní program nebo jeho část. Ukazatel vychází z podílu velikosti kohorty studií započatých v kalendářním roce n=2016 (X) a součtu neúspěšných studií této kohorty v kalendářním roce n=2016 a kalendářním roce n+1=2017 (Y). Výpočet je tedy následujícím zlomkem: „Míra studijní neúspěšnosti=Y/X“. Vykazuje se podíl předčasně ukončených studií, nikoliv fyzických osob (jedna fyzická osoba mohla předčasně ukončit více studií). Za předčasně ukončená studia se považují studia ukončená pro nesplnění požadavků nebo vyloučením ze studia (dle číselníku SIMS kódy 2, 3, 6 a 7). Studia ukončená přestupem na jiný studijní program nejsou považována za neúspěšně ukončená studia (tzn. vstupují do parametru X, ale nevstupují do parametru Y).
Pro výroční zprávu za rok 2017 poskytne potřebné podklady pro výpočet vysokým školám MŠMT, a to včetně metodiky. Údaje pro výroční zprávu za rok 2018 si vysoké školy vygenerují samy.</t>
  </si>
  <si>
    <t>Zájem o studium na vysoké škole (počet přihlášek do bakalářských, magisterských, navazujících magisterských a doktorských studijních programů podle fakult, případně jiných součástí uskutečňujících akreditovaný studijní program nebo jeho část a podle skupin KKOV, počty uchazečů (tzn. počet fyzických osob), počet přijetí a počet zápisů ke studiu). Vykazují se údaje o přijímacím řízení vč. zahraničních uchazečů. V případě počtu „přijetí“ a „zápisů“ se nejedná o počty fyzických osob, tzn. jedna osoba přijatá/zapsaná na více studií vstupuje do tabulky právě tolikrát, kolikrát byla přijata/zapsána. V případě počtu uchazečů se vykazují fyzické osoby takovým způsobem, že v rámci jedné fakulty může být osoba uvedena více než jednou (pokud si podala přihlášku do více skupin studijních programů), avšak v celkovém údaji za fakultu bude uvedena pouze jedenkrát. Celkový údaj za fakultu tak není součtem údajů ze skupin studijních programů na této fakultě. Totéž platí i pro fakulty a celkový údaj za VŠ, kdy jeden uchazeč může být vykázán za více fakult či součástí VŠ. Údaje za VŠ celkem nejsou součtem údajů z fakult, ale odráží reálný stav zájmu o danou VŠ! Rozhodným obdobím je kalendářní rok zápisu do studia (2017), tj. přihlášky ke studiu a přijatí/zapsaní studenti vztahující se k zápisům ke studiu proběhlým v roce 2017. 
Vyhláška č. 277/2016 Sb. o předávání statistických údajů vysokými školami - k dispozici na tomto odkazu: http://www.msmt.cz/vzdelavani/vysoke-skolstvi/legislativa</t>
  </si>
  <si>
    <t>Tab. 6.1: Akademičtí a vědečtí pracovníci a ostatní zaměstnanci celkem (průměrné přepočtené počty)</t>
  </si>
  <si>
    <t xml:space="preserve">Počty akademických a vědeckých pracovníků a ostatních zaměstnanců za danou VŠ celkem (tedy nejen za fakulty, ale i za ostatní pracoviště VŠ) ve struktuře dle vnitřního kvalifikačního řádu vysoké školy. Vykazují se průměrné přepočtené počty za rok 2017, tedy počet pracovníků přepočtený na plný pracovní úvazek (včetně DPČ, mimo DPP). Uvádí se počty žen v jednotlivých kategoriích (akademičtí, vědečtí a ostatní zaměstnanci) i v počtu zaměstnanců celkem za danou VŠ. </t>
  </si>
  <si>
    <t xml:space="preserve">Věková struktura akademických a vědeckých pracovníků s uvedením počtu žen (ve struktuře dle vnitřního kvalifikačního řádu vysoké školy). Vykazují se počty fyzických osob k 31. 12. (pouze osoby v pracovním poměru, tedy bez zahrnutí osob pracujících na DPP a DPČ). Do celkového počtu zahrnout zaměstnance v daných kategoriích za VŠ celkem (tzn. za jednotlivé fakulty + ostatní pracoviště celkem). 
Celkové hodnoty na řádku "VŠ CELKEM" musí být totožné s hodnotami na řádku "VŠ CELKEM" z tabulky 6.3. </t>
  </si>
  <si>
    <t>Tab. 6.3: Počty akademických a vědeckých pracovníků podle rozsahu pracovních úvazků a nejvyšší dosažené kvalifikace (počty fyzických osob dle rozsahu úvazků)</t>
  </si>
  <si>
    <t xml:space="preserve">Vykazují se fyzické osoby a rozsah jejich úvazku. Počty akademických a vědeckých pracovníků podle rozsahu pracovních úvazků a nejvyšší dosažené kvalifikace (dle kvalifikace pouze u akademických pracovníků, viz tabulka). Nejen za fakulty, ale i za ostatní pracoviště dané VŠ celkem. Vykazují se fyzické osoby k 31. 12. (pouze osoby v pracovním poměru, tedy bez zahrnutí osob pracujících na DPP a DPČ), nikoliv úvazky. V případě, že má daný pracovník více úvazků (na fakultě/vysoké škole), tak rozhodný je ten pracovní poměr, který je větší. Každá fyzická osoba je tak v rámci fakulty i vysoké školy započtena pouze jednou (hodnota jejího nejvyššího úvazku). 
Celkové hodnoty na řádku "VŠ CELKEM" musí být totožné s hodnotami na řádku "VŠ CELKEM" z tabulky 6.2. </t>
  </si>
  <si>
    <t xml:space="preserve">Vedoucí pracovníci s uvedením počtu žen (dle orgánů vysoké školy/fakulty). Vykazují se počty fyzických osob k 31. 12. Uvádí se počty fyzických osob na úrovni vysoké školy (vše, co nespadá pod fakulty, např. rektor, správní rada) a na úrovni jednotlivých fakult (např. děkan, vedoucí katedry). V případě akademického senátu, vědecké, umělecké, akademické a správní rady se vykazují údaje za jejich členy. Do posledního sloupce před celkovým součtem se uvádí počet vedoucích pracovníků uvedených organizačních jednotek (katedra, institut, výzkumné pracoviště) či obdobných útvarů (podobné významem, funkcí, úrovní v organizační struktuře apod.). </t>
  </si>
  <si>
    <t>Tab. 6.5: Akademičtí a vědečtí pracovníci s cizím státním občanstvím (přepočtené počty)</t>
  </si>
  <si>
    <t xml:space="preserve">Počty akademických a vědeckých pracovníků s cizím státním občanstvím. Nejen za fakulty, ale i za ostatní pracoviště dané VŠ celkem. Vykazují se průměrné přepočtené počty za rok 2017, tedy počet pracovníků přepočtený na plný pracovní úvazek (včetně DPČ, mimo DPP). </t>
  </si>
  <si>
    <t xml:space="preserve">Tab. 6.6: Nově jmenovaní docenti a profesoři (počty) </t>
  </si>
  <si>
    <t xml:space="preserve">Zapojení vysoké školy do programů mezinárodní spolupráce v rámci tvůrči činnosti (podle tabulky). Pokud se v rámci položky výše celkové dotace v tis. Kč jedná o přepočet z jiné zahraniční měny, přepočte VŠ částku dle běžného/převládajícího/průměrného kurzu pro danou měnu v daném roce. Uvedené částky představující celkové finanční zdroje projektů, včetně spolufinancování MŠMT, tedy celkové částky projektu, nikoliv částky vyčerpané pouze v daném roce. Vykazují se počty projektů probíhajících v daném roce, počty výjezdů (u studentů a akademických pracovníků, kteří absolvovali zahraniční pobyt) a počty příjezdů (u studentů a akademických pracovníků, kteří přijeli na danou VŠ) uskutečněné v daném kalendářním roce. Jsou uváděny všechny programy bez ohledu na zdroj financování. </t>
  </si>
  <si>
    <t>Tab. 8.3: Studijní obory/programy, které mají ve své obsahové náplni povinné absolvování odborné praxe po dobu alespoň 1 měsíce (počty)</t>
  </si>
  <si>
    <t>Počty akreditovaných studijních oborů, které mají ve své obsahové náplni povinné absolvování odborné praxe po dobu celkově (tedy v součtu) alespoň 1 měsíce (1 měsíc = 160 pracovních hodin) za celé studium. Vykazují se počty studijních oborů k 31. 12. a celkový počet studií v těchto oborech k 31. 12.</t>
  </si>
  <si>
    <t xml:space="preserve">Počet nově vzniklých spin-off/start-up podniků podpořených vysokou školou v daném roce, počet podaných patentových přihlášek, počet udělených patentů, počet zapsaných užitných vzorů, počet licenčních smluv uzavřených se subjektem aplikační sféry na využití výsledků výzkumu, vývoje a inovací za daný kalendářní rok a celkový počet platných smluv uzavřených se subjektem aplikační sféry na využití výsledků výzkumu, vývoje a inovací (tento údaj úvest k 31. 12. 2017). Údaje se vykazují za kalendářní rok, s rozlišením na ČR a zahraničí (s výjimkou spin-off/start-up podniků, viz tabulka). Dále vysoká škola uvede příjmy za rok 2017 z licenčních smluv, ze smluvního výzkumu, z vzdělávacích kurzů pro zaměstnance subjektů aplikační sféry a z poskytnutých konzultací a poradenství. Soukromé vysoké školy uvedou příjmy dle svého uvážení. </t>
  </si>
  <si>
    <t>Vykazuje se přírůstek knihovního fondu v daném roce a knihovní fond celkem, dle ročního výkazu Asociace knihoven vysokých škol za daný kalendářní rok. Při vykazování je nutné dodržovat platnou metodiku stanovenou AKVŠ. Přírůstek knihovního fondu za rok a knihovní fond celkem v členění na fyzické jednotky a na e-knihy v trvalém nákupu. Počet odebíraných titulů periodik v členění dle dostupnosti (fyzicky, elektronicky, případně v obou formách). Do počtu titulů v obou formách se uvádějí pouze tituly, kde jsou obě formy placené zvlášť (tzn. v případě, že je předplácena tištěná forma a elektronická je jako bonus zdarma, uvádí se pouze tištěná forma atd.).</t>
  </si>
  <si>
    <t xml:space="preserve">Tab. 12.3: Institucionální plán vysoké školy v roce 2017 (pouze veřejné vysoké školy) </t>
  </si>
  <si>
    <t>Institucionální plán vysoké školy, jeho zhodnocení a naplňování stanovených cílů v souladu s Vyhlášením institucionálních programů pro veřejné vysoké školy pro rok 2017 (pouze pro veřejné vysoké školy, podle tabulky).</t>
  </si>
  <si>
    <t>Akademie výtvarných umění v Praze</t>
  </si>
  <si>
    <t>České vysoké učení technické  v Praze</t>
  </si>
  <si>
    <t>Vysoká škola technická a ekonomická v Českých Budějovicích</t>
  </si>
  <si>
    <t>Vysoká škola uměleckoprůmyslová v Praze</t>
  </si>
  <si>
    <t>Pozn.: *= Jedná se o nově vzniklé spin-off/start-up podniky podpořené vysokou školou v roce 2017 (počty).</t>
  </si>
  <si>
    <t xml:space="preserve">Pozn.: ***= Definice položek týkajících se příjmů a hodnoty v tabulce u těchto položek odpovídají Výroční zprávě o hospodaření pro rok 2017 pro VVŠ (tab. č. 6). SVŠ vyplní tyto položky dle uvážení. </t>
  </si>
  <si>
    <t>Tab. 12.3: Institucionální plán vysoké školy v roce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</si>
</sst>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Kč&quot;_-;\-* #,##0.00\ &quot;Kč&quot;_-;_-* &quot;-&quot;??\ &quot;Kč&quot;_-;_-@_-"/>
    <numFmt numFmtId="43" formatCode="_-* #,##0.00\ _K_č_-;\-* #,##0.00\ _K_č_-;_-* &quot;-&quot;??\ _K_č_-;_-@_-"/>
    <numFmt numFmtId="164" formatCode="_-* #,##0\ &quot;Kč&quot;_-;\-* #,##0\ &quot;Kč&quot;_-;_-* &quot;-&quot;??\ &quot;Kč&quot;_-;_-@_-"/>
    <numFmt numFmtId="165" formatCode="0.0%"/>
    <numFmt numFmtId="166" formatCode="0.0"/>
    <numFmt numFmtId="167" formatCode="#,##0.0"/>
    <numFmt numFmtId="168" formatCode="#,##0_ ;\-#,##0\ "/>
    <numFmt numFmtId="169" formatCode="_-* #,##0\ _K_č_-;\-* #,##0\ _K_č_-;_-* &quot;-&quot;??\ _K_č_-;_-@_-"/>
  </numFmts>
  <fonts count="82">
    <font>
      <sz val="11"/>
      <color theme="1"/>
      <name val="Calibri"/>
      <family val="2"/>
      <charset val="238"/>
      <scheme val="minor"/>
    </font>
    <font>
      <sz val="10"/>
      <name val="Arial"/>
      <family val="2"/>
      <charset val="238"/>
    </font>
    <font>
      <b/>
      <sz val="14"/>
      <color indexed="9"/>
      <name val="Calibri"/>
      <family val="2"/>
      <charset val="238"/>
    </font>
    <font>
      <b/>
      <sz val="12"/>
      <color indexed="9"/>
      <name val="Calibri"/>
      <family val="2"/>
      <charset val="238"/>
    </font>
    <font>
      <sz val="10"/>
      <color theme="1"/>
      <name val="Times New Roman"/>
      <family val="2"/>
      <charset val="238"/>
    </font>
    <font>
      <sz val="10"/>
      <color theme="1"/>
      <name val="Calibri"/>
      <family val="2"/>
      <charset val="238"/>
      <scheme val="minor"/>
    </font>
    <font>
      <b/>
      <sz val="10"/>
      <color theme="1"/>
      <name val="Calibri"/>
      <family val="2"/>
      <charset val="238"/>
      <scheme val="minor"/>
    </font>
    <font>
      <b/>
      <i/>
      <sz val="10"/>
      <color theme="1"/>
      <name val="Calibri"/>
      <family val="2"/>
      <charset val="238"/>
      <scheme val="minor"/>
    </font>
    <font>
      <i/>
      <sz val="10"/>
      <color theme="1"/>
      <name val="Calibri"/>
      <family val="2"/>
      <charset val="238"/>
      <scheme val="minor"/>
    </font>
    <font>
      <b/>
      <sz val="12"/>
      <color theme="1"/>
      <name val="Calibri"/>
      <family val="2"/>
      <charset val="238"/>
    </font>
    <font>
      <b/>
      <sz val="14"/>
      <color theme="0"/>
      <name val="Calibri"/>
      <family val="2"/>
      <charset val="238"/>
      <scheme val="minor"/>
    </font>
    <font>
      <b/>
      <sz val="10"/>
      <name val="Calibri"/>
      <family val="2"/>
      <charset val="238"/>
      <scheme val="minor"/>
    </font>
    <font>
      <b/>
      <sz val="11"/>
      <name val="Calibri"/>
      <family val="2"/>
      <charset val="238"/>
      <scheme val="minor"/>
    </font>
    <font>
      <sz val="11"/>
      <color rgb="FFFF0000"/>
      <name val="Calibri"/>
      <family val="2"/>
      <charset val="238"/>
      <scheme val="minor"/>
    </font>
    <font>
      <b/>
      <sz val="11"/>
      <color rgb="FFFF0000"/>
      <name val="Calibri"/>
      <family val="2"/>
      <charset val="238"/>
      <scheme val="minor"/>
    </font>
    <font>
      <sz val="10"/>
      <color rgb="FFFF0000"/>
      <name val="Calibri"/>
      <family val="2"/>
      <charset val="238"/>
      <scheme val="minor"/>
    </font>
    <font>
      <sz val="11"/>
      <name val="Calibri"/>
      <family val="2"/>
      <charset val="238"/>
      <scheme val="minor"/>
    </font>
    <font>
      <b/>
      <sz val="10"/>
      <color rgb="FFFF0000"/>
      <name val="Calibri"/>
      <family val="2"/>
      <charset val="238"/>
      <scheme val="minor"/>
    </font>
    <font>
      <sz val="10"/>
      <name val="Calibri"/>
      <family val="2"/>
      <charset val="238"/>
      <scheme val="minor"/>
    </font>
    <font>
      <b/>
      <i/>
      <sz val="11"/>
      <color rgb="FFFF0000"/>
      <name val="Calibri"/>
      <family val="2"/>
      <charset val="238"/>
      <scheme val="minor"/>
    </font>
    <font>
      <b/>
      <sz val="14"/>
      <color theme="0"/>
      <name val="Calibri"/>
      <family val="2"/>
      <charset val="238"/>
    </font>
    <font>
      <b/>
      <sz val="12"/>
      <color rgb="FF00B0F0"/>
      <name val="Calibri"/>
      <family val="2"/>
      <charset val="238"/>
      <scheme val="minor"/>
    </font>
    <font>
      <b/>
      <sz val="14"/>
      <name val="Calibri"/>
      <family val="2"/>
      <charset val="238"/>
    </font>
    <font>
      <b/>
      <sz val="14"/>
      <name val="Calibri"/>
      <family val="2"/>
      <charset val="238"/>
      <scheme val="minor"/>
    </font>
    <font>
      <b/>
      <sz val="11"/>
      <color theme="1"/>
      <name val="Calibri"/>
      <family val="2"/>
      <charset val="238"/>
      <scheme val="minor"/>
    </font>
    <font>
      <b/>
      <sz val="12"/>
      <color theme="0"/>
      <name val="Calibri"/>
      <family val="2"/>
      <charset val="238"/>
    </font>
    <font>
      <b/>
      <i/>
      <sz val="10"/>
      <name val="Calibri"/>
      <family val="2"/>
      <charset val="238"/>
      <scheme val="minor"/>
    </font>
    <font>
      <sz val="10"/>
      <color indexed="8"/>
      <name val="Calibri"/>
      <family val="2"/>
      <charset val="238"/>
    </font>
    <font>
      <b/>
      <sz val="10"/>
      <color indexed="8"/>
      <name val="Calibri"/>
      <family val="2"/>
      <charset val="238"/>
    </font>
    <font>
      <vertAlign val="superscript"/>
      <sz val="10"/>
      <color theme="1"/>
      <name val="Calibri"/>
      <family val="2"/>
      <charset val="238"/>
    </font>
    <font>
      <sz val="10"/>
      <name val="Arial CE"/>
      <charset val="238"/>
    </font>
    <font>
      <sz val="11"/>
      <color theme="1"/>
      <name val="Calibri"/>
      <family val="2"/>
      <charset val="238"/>
      <scheme val="minor"/>
    </font>
    <font>
      <sz val="10"/>
      <color rgb="FF000000"/>
      <name val="Calibri"/>
      <family val="2"/>
      <charset val="238"/>
      <scheme val="minor"/>
    </font>
    <font>
      <sz val="9"/>
      <color indexed="81"/>
      <name val="Tahoma"/>
      <family val="2"/>
      <charset val="238"/>
    </font>
    <font>
      <b/>
      <sz val="9"/>
      <color theme="1"/>
      <name val="Calibri"/>
      <family val="2"/>
      <charset val="238"/>
      <scheme val="minor"/>
    </font>
    <font>
      <b/>
      <sz val="9"/>
      <name val="Calibri"/>
      <family val="2"/>
      <charset val="238"/>
      <scheme val="minor"/>
    </font>
    <font>
      <b/>
      <sz val="10"/>
      <color rgb="FF000000"/>
      <name val="Calibri"/>
      <family val="2"/>
      <charset val="238"/>
      <scheme val="minor"/>
    </font>
    <font>
      <i/>
      <sz val="10"/>
      <color rgb="FF000000"/>
      <name val="Calibri"/>
      <family val="2"/>
      <charset val="238"/>
      <scheme val="minor"/>
    </font>
    <font>
      <i/>
      <sz val="10"/>
      <color rgb="FF000000"/>
      <name val="Calibri"/>
      <family val="2"/>
      <charset val="238"/>
    </font>
    <font>
      <sz val="10"/>
      <color rgb="FF000000"/>
      <name val="Calibri"/>
      <family val="2"/>
      <charset val="238"/>
    </font>
    <font>
      <b/>
      <sz val="10"/>
      <name val="Arial"/>
      <family val="2"/>
      <charset val="238"/>
    </font>
    <font>
      <b/>
      <sz val="10"/>
      <color indexed="8"/>
      <name val="Calibri"/>
      <family val="2"/>
      <charset val="238"/>
      <scheme val="minor"/>
    </font>
    <font>
      <b/>
      <sz val="12"/>
      <color theme="1"/>
      <name val="Calibri"/>
      <family val="2"/>
      <charset val="238"/>
      <scheme val="minor"/>
    </font>
    <font>
      <sz val="10"/>
      <color rgb="FF002060"/>
      <name val="Calibri"/>
      <family val="2"/>
      <charset val="238"/>
      <scheme val="minor"/>
    </font>
    <font>
      <b/>
      <sz val="10"/>
      <color rgb="FF002060"/>
      <name val="Calibri"/>
      <family val="2"/>
      <charset val="238"/>
      <scheme val="minor"/>
    </font>
    <font>
      <b/>
      <i/>
      <sz val="12"/>
      <color theme="1"/>
      <name val="Calibri"/>
      <family val="2"/>
      <charset val="238"/>
      <scheme val="minor"/>
    </font>
    <font>
      <sz val="10"/>
      <color indexed="8"/>
      <name val="Calibri"/>
      <family val="2"/>
    </font>
    <font>
      <b/>
      <sz val="10"/>
      <color indexed="8"/>
      <name val="Calibri"/>
      <family val="2"/>
    </font>
    <font>
      <b/>
      <i/>
      <sz val="10"/>
      <color indexed="8"/>
      <name val="Calibri"/>
      <family val="2"/>
    </font>
    <font>
      <b/>
      <sz val="10"/>
      <color theme="1"/>
      <name val="Arial"/>
      <family val="2"/>
      <charset val="238"/>
    </font>
    <font>
      <b/>
      <i/>
      <sz val="10"/>
      <name val="Arial"/>
      <family val="2"/>
      <charset val="238"/>
    </font>
    <font>
      <b/>
      <i/>
      <sz val="10"/>
      <color theme="1"/>
      <name val="Arial"/>
      <family val="2"/>
      <charset val="238"/>
    </font>
    <font>
      <sz val="10"/>
      <color theme="1"/>
      <name val="Arial"/>
      <family val="2"/>
      <charset val="238"/>
    </font>
    <font>
      <b/>
      <i/>
      <sz val="10"/>
      <color rgb="FFFF0000"/>
      <name val="Calibri"/>
      <family val="2"/>
      <charset val="238"/>
      <scheme val="minor"/>
    </font>
    <font>
      <u/>
      <sz val="10"/>
      <name val="Calibri"/>
      <family val="2"/>
      <charset val="238"/>
      <scheme val="minor"/>
    </font>
    <font>
      <b/>
      <u/>
      <sz val="10"/>
      <color theme="1"/>
      <name val="Calibri"/>
      <family val="2"/>
      <charset val="238"/>
      <scheme val="minor"/>
    </font>
    <font>
      <b/>
      <sz val="10"/>
      <color rgb="FF000000"/>
      <name val="Calibri"/>
      <family val="2"/>
      <charset val="238"/>
    </font>
    <font>
      <sz val="10"/>
      <name val="Calibri"/>
      <family val="2"/>
      <charset val="238"/>
    </font>
    <font>
      <b/>
      <sz val="8"/>
      <name val="Calibri"/>
      <family val="2"/>
      <charset val="238"/>
    </font>
    <font>
      <b/>
      <sz val="11"/>
      <color rgb="FF538135"/>
      <name val="Calibri"/>
      <family val="2"/>
      <charset val="238"/>
    </font>
    <font>
      <b/>
      <sz val="8"/>
      <color rgb="FF000000"/>
      <name val="Calibri"/>
      <family val="2"/>
      <charset val="238"/>
    </font>
    <font>
      <b/>
      <sz val="9"/>
      <color rgb="FF000000"/>
      <name val="Enriqueta"/>
      <charset val="238"/>
    </font>
    <font>
      <b/>
      <sz val="10"/>
      <color rgb="FF000000"/>
      <name val="Enriqueta"/>
      <charset val="238"/>
    </font>
    <font>
      <b/>
      <sz val="9"/>
      <name val="Enriqueta"/>
      <charset val="238"/>
    </font>
    <font>
      <sz val="9"/>
      <color rgb="FF000000"/>
      <name val="Enriqueta"/>
      <charset val="238"/>
    </font>
    <font>
      <sz val="10"/>
      <color rgb="FF000000"/>
      <name val="Enriqueta"/>
      <charset val="238"/>
    </font>
    <font>
      <sz val="9"/>
      <color rgb="FF000000"/>
      <name val="Enriqueta"/>
    </font>
    <font>
      <sz val="16"/>
      <color rgb="FF002060"/>
      <name val="Enriqueta"/>
    </font>
    <font>
      <b/>
      <sz val="10"/>
      <name val="Enriqueta"/>
      <charset val="238"/>
    </font>
    <font>
      <sz val="9"/>
      <color rgb="FF000000"/>
      <name val="Times New Roman"/>
      <family val="1"/>
      <charset val="238"/>
    </font>
    <font>
      <sz val="10"/>
      <name val="Enriqueta"/>
      <charset val="238"/>
    </font>
    <font>
      <b/>
      <sz val="10"/>
      <color rgb="FF000000"/>
      <name val="Arial"/>
      <family val="2"/>
      <charset val="238"/>
    </font>
    <font>
      <i/>
      <sz val="10"/>
      <color rgb="FF000000"/>
      <name val="Arial"/>
      <family val="2"/>
      <charset val="238"/>
    </font>
    <font>
      <sz val="10"/>
      <color rgb="FF000000"/>
      <name val="Arial"/>
      <family val="2"/>
      <charset val="238"/>
    </font>
    <font>
      <b/>
      <sz val="10"/>
      <color rgb="FFFFFFFF"/>
      <name val="Arial"/>
      <family val="2"/>
      <charset val="238"/>
    </font>
    <font>
      <sz val="10"/>
      <color rgb="FF000000"/>
      <name val="Calibri"/>
      <family val="2"/>
    </font>
    <font>
      <b/>
      <sz val="10"/>
      <color rgb="FF000000"/>
      <name val="Calibri"/>
      <family val="2"/>
    </font>
    <font>
      <sz val="11"/>
      <color theme="1"/>
      <name val="Calibri"/>
      <family val="2"/>
      <scheme val="minor"/>
    </font>
    <font>
      <b/>
      <i/>
      <sz val="10"/>
      <color rgb="FF000000"/>
      <name val="Calibri"/>
      <family val="2"/>
      <charset val="238"/>
    </font>
    <font>
      <sz val="11"/>
      <color theme="1"/>
      <name val="Calibri"/>
      <family val="2"/>
      <charset val="238"/>
    </font>
    <font>
      <sz val="9"/>
      <color rgb="FF000000"/>
      <name val="Calibri"/>
      <family val="2"/>
      <charset val="238"/>
    </font>
    <font>
      <i/>
      <sz val="8"/>
      <color rgb="FF000000"/>
      <name val="Calibri"/>
      <family val="2"/>
      <charset val="238"/>
    </font>
  </fonts>
  <fills count="2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D9D9D9"/>
        <bgColor indexed="64"/>
      </patternFill>
    </fill>
    <fill>
      <patternFill patternType="solid">
        <fgColor rgb="FFFFFFFF"/>
        <bgColor indexed="64"/>
      </patternFill>
    </fill>
    <fill>
      <patternFill patternType="solid">
        <fgColor rgb="FFBFBFBF"/>
        <bgColor indexed="64"/>
      </patternFill>
    </fill>
    <fill>
      <patternFill patternType="solid">
        <fgColor indexed="22"/>
        <bgColor indexed="64"/>
      </patternFill>
    </fill>
    <fill>
      <patternFill patternType="solid">
        <fgColor rgb="FFFFFFFF"/>
        <bgColor rgb="FF000000"/>
      </patternFill>
    </fill>
    <fill>
      <patternFill patternType="solid">
        <fgColor rgb="FFD9D9D9"/>
        <bgColor rgb="FF000000"/>
      </patternFill>
    </fill>
    <fill>
      <patternFill patternType="solid">
        <fgColor rgb="FFBFBFBF"/>
        <bgColor rgb="FF000000"/>
      </patternFill>
    </fill>
    <fill>
      <patternFill patternType="solid">
        <fgColor rgb="FFA6A6A6"/>
        <bgColor rgb="FF000000"/>
      </patternFill>
    </fill>
    <fill>
      <patternFill patternType="solid">
        <fgColor rgb="FF808080"/>
        <bgColor rgb="FF000000"/>
      </patternFill>
    </fill>
    <fill>
      <patternFill patternType="solid">
        <fgColor rgb="FFF2F2F2"/>
        <bgColor rgb="FF000000"/>
      </patternFill>
    </fill>
    <fill>
      <patternFill patternType="solid">
        <fgColor rgb="FF800080"/>
        <bgColor rgb="FF000000"/>
      </patternFill>
    </fill>
    <fill>
      <patternFill patternType="solid">
        <fgColor rgb="FFD5D5D5"/>
        <bgColor auto="1"/>
      </patternFill>
    </fill>
    <fill>
      <patternFill patternType="solid">
        <fgColor rgb="FFBFBFBF"/>
        <bgColor auto="1"/>
      </patternFill>
    </fill>
  </fills>
  <borders count="1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diagonalUp="1"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diagonalUp="1" diagonalDown="1">
      <left style="thin">
        <color indexed="64"/>
      </left>
      <right style="medium">
        <color indexed="64"/>
      </right>
      <top style="thin">
        <color indexed="64"/>
      </top>
      <bottom style="thin">
        <color indexed="64"/>
      </bottom>
      <diagonal style="thin">
        <color indexed="64"/>
      </diagonal>
    </border>
    <border>
      <left style="medium">
        <color indexed="64"/>
      </left>
      <right/>
      <top/>
      <bottom style="medium">
        <color indexed="64"/>
      </bottom>
      <diagonal/>
    </border>
    <border>
      <left/>
      <right/>
      <top/>
      <bottom style="medium">
        <color indexed="64"/>
      </bottom>
      <diagonal/>
    </border>
    <border>
      <left/>
      <right style="medium">
        <color auto="1"/>
      </right>
      <top style="thin">
        <color auto="1"/>
      </top>
      <bottom/>
      <diagonal/>
    </border>
    <border>
      <left style="medium">
        <color indexed="64"/>
      </left>
      <right/>
      <top/>
      <bottom/>
      <diagonal/>
    </border>
    <border>
      <left/>
      <right style="thin">
        <color indexed="64"/>
      </right>
      <top style="medium">
        <color indexed="64"/>
      </top>
      <bottom style="medium">
        <color indexed="64"/>
      </bottom>
      <diagonal/>
    </border>
    <border>
      <left/>
      <right style="thin">
        <color indexed="64"/>
      </right>
      <top/>
      <bottom/>
      <diagonal/>
    </border>
    <border diagonalUp="1" diagonalDown="1">
      <left style="thin">
        <color indexed="64"/>
      </left>
      <right style="thin">
        <color indexed="64"/>
      </right>
      <top style="medium">
        <color indexed="64"/>
      </top>
      <bottom style="thin">
        <color indexed="64"/>
      </bottom>
      <diagonal style="thin">
        <color indexed="64"/>
      </diagonal>
    </border>
    <border>
      <left style="thin">
        <color indexed="64"/>
      </left>
      <right/>
      <top/>
      <bottom style="medium">
        <color indexed="64"/>
      </bottom>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style="medium">
        <color indexed="64"/>
      </bottom>
      <diagonal style="thin">
        <color indexed="64"/>
      </diagonal>
    </border>
    <border>
      <left style="thin">
        <color indexed="26"/>
      </left>
      <right style="medium">
        <color indexed="8"/>
      </right>
      <top style="thin">
        <color indexed="8"/>
      </top>
      <bottom style="medium">
        <color indexed="8"/>
      </bottom>
      <diagonal/>
    </border>
    <border>
      <left style="thin">
        <color indexed="26"/>
      </left>
      <right style="thin">
        <color indexed="26"/>
      </right>
      <top style="thin">
        <color indexed="26"/>
      </top>
      <bottom style="medium">
        <color indexed="8"/>
      </bottom>
      <diagonal/>
    </border>
    <border>
      <left style="thin">
        <color indexed="8"/>
      </left>
      <right style="thin">
        <color indexed="26"/>
      </right>
      <top style="thin">
        <color indexed="16"/>
      </top>
      <bottom style="medium">
        <color indexed="8"/>
      </bottom>
      <diagonal/>
    </border>
    <border>
      <left style="medium">
        <color indexed="8"/>
      </left>
      <right style="thin">
        <color indexed="8"/>
      </right>
      <top style="thin">
        <color indexed="8"/>
      </top>
      <bottom style="medium">
        <color indexed="8"/>
      </bottom>
      <diagonal/>
    </border>
    <border>
      <left style="thin">
        <color indexed="26"/>
      </left>
      <right style="medium">
        <color indexed="8"/>
      </right>
      <top style="medium">
        <color indexed="8"/>
      </top>
      <bottom style="thin">
        <color indexed="8"/>
      </bottom>
      <diagonal/>
    </border>
    <border>
      <left style="thin">
        <color indexed="26"/>
      </left>
      <right style="thin">
        <color indexed="26"/>
      </right>
      <top style="thin">
        <color indexed="16"/>
      </top>
      <bottom style="thin">
        <color indexed="26"/>
      </bottom>
      <diagonal/>
    </border>
    <border>
      <left style="thin">
        <color indexed="8"/>
      </left>
      <right style="thin">
        <color indexed="26"/>
      </right>
      <top style="thin">
        <color indexed="16"/>
      </top>
      <bottom style="thin">
        <color indexed="16"/>
      </bottom>
      <diagonal/>
    </border>
    <border>
      <left style="medium">
        <color indexed="8"/>
      </left>
      <right style="thin">
        <color indexed="8"/>
      </right>
      <top style="medium">
        <color indexed="8"/>
      </top>
      <bottom style="thin">
        <color indexed="8"/>
      </bottom>
      <diagonal/>
    </border>
    <border>
      <left style="thin">
        <color indexed="26"/>
      </left>
      <right style="thin">
        <color indexed="26"/>
      </right>
      <top style="thin">
        <color indexed="26"/>
      </top>
      <bottom style="thin">
        <color indexed="16"/>
      </bottom>
      <diagonal/>
    </border>
    <border>
      <left style="thin">
        <color indexed="8"/>
      </left>
      <right style="thin">
        <color indexed="26"/>
      </right>
      <top style="thin">
        <color indexed="26"/>
      </top>
      <bottom style="thin">
        <color indexed="16"/>
      </bottom>
      <diagonal/>
    </border>
    <border>
      <left style="thin">
        <color indexed="8"/>
      </left>
      <right style="thin">
        <color indexed="26"/>
      </right>
      <top style="thin">
        <color indexed="16"/>
      </top>
      <bottom style="thin">
        <color indexed="26"/>
      </bottom>
      <diagonal/>
    </border>
    <border>
      <left style="thin">
        <color indexed="26"/>
      </left>
      <right style="medium">
        <color indexed="8"/>
      </right>
      <top style="medium">
        <color indexed="8"/>
      </top>
      <bottom style="medium">
        <color indexed="8"/>
      </bottom>
      <diagonal/>
    </border>
    <border>
      <left style="thin">
        <color indexed="26"/>
      </left>
      <right style="thin">
        <color indexed="26"/>
      </right>
      <top style="thin">
        <color indexed="8"/>
      </top>
      <bottom style="thin">
        <color indexed="26"/>
      </bottom>
      <diagonal/>
    </border>
    <border>
      <left style="thin">
        <color indexed="8"/>
      </left>
      <right style="thin">
        <color indexed="26"/>
      </right>
      <top style="thin">
        <color indexed="8"/>
      </top>
      <bottom style="thin">
        <color indexed="26"/>
      </bottom>
      <diagonal/>
    </border>
    <border>
      <left style="thin">
        <color indexed="8"/>
      </left>
      <right style="medium">
        <color indexed="8"/>
      </right>
      <top style="thin">
        <color indexed="13"/>
      </top>
      <bottom style="medium">
        <color indexed="8"/>
      </bottom>
      <diagonal/>
    </border>
    <border>
      <left style="thin">
        <color indexed="8"/>
      </left>
      <right style="thin">
        <color indexed="8"/>
      </right>
      <top style="thin">
        <color indexed="13"/>
      </top>
      <bottom style="thin">
        <color indexed="8"/>
      </bottom>
      <diagonal/>
    </border>
    <border>
      <left style="medium">
        <color indexed="8"/>
      </left>
      <right style="thin">
        <color indexed="8"/>
      </right>
      <top style="thin">
        <color indexed="13"/>
      </top>
      <bottom style="medium">
        <color indexed="8"/>
      </bottom>
      <diagonal/>
    </border>
    <border>
      <left style="thin">
        <color indexed="8"/>
      </left>
      <right style="medium">
        <color indexed="8"/>
      </right>
      <top style="medium">
        <color indexed="8"/>
      </top>
      <bottom style="thin">
        <color indexed="13"/>
      </bottom>
      <diagonal/>
    </border>
    <border>
      <left style="thin">
        <color indexed="8"/>
      </left>
      <right style="thin">
        <color indexed="8"/>
      </right>
      <top style="medium">
        <color indexed="8"/>
      </top>
      <bottom style="thin">
        <color indexed="13"/>
      </bottom>
      <diagonal/>
    </border>
    <border>
      <left style="thin">
        <color indexed="8"/>
      </left>
      <right style="thin">
        <color indexed="8"/>
      </right>
      <top style="thin">
        <color indexed="8"/>
      </top>
      <bottom style="thin">
        <color indexed="13"/>
      </bottom>
      <diagonal/>
    </border>
    <border>
      <left style="medium">
        <color indexed="8"/>
      </left>
      <right style="thin">
        <color indexed="8"/>
      </right>
      <top style="medium">
        <color indexed="8"/>
      </top>
      <bottom style="thin">
        <color indexed="13"/>
      </bottom>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style="medium">
        <color indexed="64"/>
      </top>
      <bottom/>
      <diagonal style="thin">
        <color indexed="64"/>
      </diagonal>
    </border>
    <border>
      <left style="medium">
        <color rgb="FFBFBFBF"/>
      </left>
      <right style="medium">
        <color rgb="FFBFBFBF"/>
      </right>
      <top style="medium">
        <color rgb="FFBFBFBF"/>
      </top>
      <bottom/>
      <diagonal/>
    </border>
    <border>
      <left style="medium">
        <color rgb="FFBFBFBF"/>
      </left>
      <right style="medium">
        <color rgb="FFBFBFBF"/>
      </right>
      <top style="medium">
        <color rgb="FFBFBFBF"/>
      </top>
      <bottom style="medium">
        <color rgb="FFBFBFB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BFBFBF"/>
      </top>
      <bottom style="thin">
        <color rgb="FFBFBFBF"/>
      </bottom>
      <diagonal/>
    </border>
    <border>
      <left style="thin">
        <color rgb="FF000000"/>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style="medium">
        <color rgb="FF000000"/>
      </right>
      <top style="thin">
        <color rgb="FFBFBFBF"/>
      </top>
      <bottom style="thin">
        <color rgb="FFBFBFBF"/>
      </bottom>
      <diagonal/>
    </border>
    <border>
      <left style="medium">
        <color rgb="FF000000"/>
      </left>
      <right style="thin">
        <color rgb="FF000000"/>
      </right>
      <top style="thin">
        <color rgb="FFBFBFBF"/>
      </top>
      <bottom style="medium">
        <color rgb="FF000000"/>
      </bottom>
      <diagonal/>
    </border>
    <border>
      <left style="thin">
        <color rgb="FF000000"/>
      </left>
      <right style="thin">
        <color rgb="FF000000"/>
      </right>
      <top style="thin">
        <color rgb="FFBFBFBF"/>
      </top>
      <bottom style="medium">
        <color rgb="FF000000"/>
      </bottom>
      <diagonal/>
    </border>
    <border>
      <left style="thin">
        <color rgb="FF000000"/>
      </left>
      <right style="medium">
        <color rgb="FF000000"/>
      </right>
      <top style="thin">
        <color rgb="FFBFBFBF"/>
      </top>
      <bottom style="medium">
        <color rgb="FF000000"/>
      </bottom>
      <diagonal/>
    </border>
    <border>
      <left style="medium">
        <color indexed="64"/>
      </left>
      <right style="medium">
        <color indexed="64"/>
      </right>
      <top style="medium">
        <color indexed="64"/>
      </top>
      <bottom style="medium">
        <color indexed="64"/>
      </bottom>
      <diagonal/>
    </border>
  </borders>
  <cellStyleXfs count="13">
    <xf numFmtId="0" fontId="0" fillId="0" borderId="0"/>
    <xf numFmtId="0" fontId="4" fillId="0" borderId="0"/>
    <xf numFmtId="0" fontId="1" fillId="0" borderId="0"/>
    <xf numFmtId="43" fontId="1" fillId="0" borderId="0" applyFont="0" applyFill="0" applyBorder="0" applyAlignment="0" applyProtection="0"/>
    <xf numFmtId="0" fontId="30" fillId="0" borderId="0"/>
    <xf numFmtId="44" fontId="31" fillId="0" borderId="0" applyFont="0" applyFill="0" applyBorder="0" applyAlignment="0" applyProtection="0"/>
    <xf numFmtId="9" fontId="31" fillId="0" borderId="0" applyFont="0" applyFill="0" applyBorder="0" applyAlignment="0" applyProtection="0"/>
    <xf numFmtId="0" fontId="1" fillId="0" borderId="0"/>
    <xf numFmtId="43" fontId="31" fillId="0" borderId="0" applyFont="0" applyFill="0" applyBorder="0" applyAlignment="0" applyProtection="0"/>
    <xf numFmtId="0" fontId="1" fillId="0" borderId="0"/>
    <xf numFmtId="0" fontId="1" fillId="0" borderId="0"/>
    <xf numFmtId="0" fontId="77" fillId="0" borderId="0"/>
    <xf numFmtId="43" fontId="77" fillId="0" borderId="0" applyFont="0" applyFill="0" applyBorder="0" applyAlignment="0" applyProtection="0"/>
  </cellStyleXfs>
  <cellXfs count="1436">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right"/>
    </xf>
    <xf numFmtId="0" fontId="5" fillId="0" borderId="0" xfId="0" applyFont="1" applyAlignme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6" fillId="0" borderId="1" xfId="0" applyFont="1" applyBorder="1" applyAlignment="1">
      <alignment horizontal="right" wrapText="1"/>
    </xf>
    <xf numFmtId="0" fontId="5" fillId="0" borderId="1" xfId="0" applyFont="1" applyBorder="1" applyAlignment="1">
      <alignment wrapText="1"/>
    </xf>
    <xf numFmtId="49" fontId="5" fillId="0" borderId="1" xfId="0" applyNumberFormat="1" applyFont="1" applyBorder="1" applyAlignment="1">
      <alignment horizontal="right"/>
    </xf>
    <xf numFmtId="0" fontId="5" fillId="0" borderId="1" xfId="0" applyNumberFormat="1" applyFont="1" applyBorder="1" applyAlignment="1">
      <alignment horizontal="right"/>
    </xf>
    <xf numFmtId="0" fontId="6" fillId="2" borderId="1" xfId="0" applyFont="1" applyFill="1" applyBorder="1" applyAlignment="1">
      <alignment wrapText="1"/>
    </xf>
    <xf numFmtId="0" fontId="6" fillId="2" borderId="1" xfId="0" applyFont="1" applyFill="1" applyBorder="1" applyAlignment="1">
      <alignment horizontal="right" wrapText="1"/>
    </xf>
    <xf numFmtId="0" fontId="6" fillId="3" borderId="1" xfId="0" applyFont="1" applyFill="1" applyBorder="1" applyAlignment="1">
      <alignment wrapText="1"/>
    </xf>
    <xf numFmtId="0" fontId="6" fillId="0" borderId="2" xfId="0" applyFont="1" applyBorder="1" applyAlignment="1">
      <alignment wrapText="1"/>
    </xf>
    <xf numFmtId="0" fontId="6" fillId="2" borderId="2" xfId="0" applyFont="1" applyFill="1" applyBorder="1" applyAlignment="1">
      <alignment wrapText="1"/>
    </xf>
    <xf numFmtId="0" fontId="5" fillId="0" borderId="2" xfId="0" applyFont="1" applyBorder="1" applyAlignment="1">
      <alignment wrapText="1"/>
    </xf>
    <xf numFmtId="0" fontId="5" fillId="0" borderId="7" xfId="0" applyFont="1" applyBorder="1" applyAlignment="1">
      <alignment wrapText="1"/>
    </xf>
    <xf numFmtId="0" fontId="6" fillId="3" borderId="10" xfId="0" applyFont="1" applyFill="1" applyBorder="1" applyAlignment="1">
      <alignment wrapText="1"/>
    </xf>
    <xf numFmtId="0" fontId="6" fillId="3" borderId="11" xfId="0" applyNumberFormat="1" applyFont="1" applyFill="1" applyBorder="1" applyAlignment="1">
      <alignment horizontal="right"/>
    </xf>
    <xf numFmtId="0" fontId="6" fillId="3" borderId="2" xfId="0" applyFont="1" applyFill="1" applyBorder="1" applyAlignment="1">
      <alignment wrapText="1"/>
    </xf>
    <xf numFmtId="0" fontId="6" fillId="0" borderId="3" xfId="0" applyFont="1" applyBorder="1" applyAlignment="1">
      <alignment wrapText="1"/>
    </xf>
    <xf numFmtId="0" fontId="6" fillId="4" borderId="2" xfId="0" applyFont="1" applyFill="1" applyBorder="1" applyAlignment="1">
      <alignment wrapText="1"/>
    </xf>
    <xf numFmtId="0" fontId="5" fillId="0" borderId="0" xfId="0" applyFont="1" applyAlignment="1">
      <alignment horizontal="right" wrapText="1"/>
    </xf>
    <xf numFmtId="0" fontId="6" fillId="3" borderId="4" xfId="0" applyFont="1" applyFill="1" applyBorder="1" applyAlignment="1">
      <alignment wrapText="1"/>
    </xf>
    <xf numFmtId="0" fontId="6" fillId="0" borderId="10" xfId="0" applyFont="1" applyBorder="1" applyAlignment="1">
      <alignment wrapText="1"/>
    </xf>
    <xf numFmtId="0" fontId="6" fillId="2" borderId="3" xfId="0" applyFont="1" applyFill="1" applyBorder="1" applyAlignment="1">
      <alignment wrapText="1"/>
    </xf>
    <xf numFmtId="0" fontId="6" fillId="3" borderId="3" xfId="0" applyFont="1" applyFill="1" applyBorder="1" applyAlignment="1">
      <alignment horizontal="center" wrapText="1"/>
    </xf>
    <xf numFmtId="0" fontId="7" fillId="2" borderId="15" xfId="0" applyFont="1" applyFill="1" applyBorder="1" applyAlignment="1">
      <alignment horizontal="right"/>
    </xf>
    <xf numFmtId="0" fontId="6" fillId="0" borderId="11" xfId="0" applyFont="1" applyBorder="1" applyAlignment="1">
      <alignment horizontal="right" wrapText="1"/>
    </xf>
    <xf numFmtId="0" fontId="6" fillId="0" borderId="11" xfId="0" applyFont="1" applyBorder="1" applyAlignment="1">
      <alignment wrapText="1"/>
    </xf>
    <xf numFmtId="0" fontId="6" fillId="0" borderId="11" xfId="0" applyFont="1" applyBorder="1" applyAlignment="1">
      <alignment horizontal="center" wrapText="1"/>
    </xf>
    <xf numFmtId="0" fontId="5" fillId="0" borderId="0" xfId="0" applyFont="1" applyFill="1" applyBorder="1"/>
    <xf numFmtId="0" fontId="5" fillId="0" borderId="0" xfId="0" applyFont="1" applyFill="1"/>
    <xf numFmtId="0" fontId="9" fillId="0" borderId="0" xfId="0" applyFont="1" applyAlignment="1">
      <alignment vertical="center"/>
    </xf>
    <xf numFmtId="0" fontId="6" fillId="2" borderId="6" xfId="0" applyFont="1" applyFill="1" applyBorder="1" applyAlignment="1">
      <alignment wrapText="1"/>
    </xf>
    <xf numFmtId="0" fontId="6" fillId="3" borderId="3" xfId="0" applyFont="1" applyFill="1" applyBorder="1" applyAlignment="1">
      <alignment horizontal="center" vertical="center" wrapText="1"/>
    </xf>
    <xf numFmtId="0" fontId="13" fillId="0" borderId="0" xfId="0" applyFont="1" applyFill="1" applyAlignment="1">
      <alignment vertical="center" wrapText="1"/>
    </xf>
    <xf numFmtId="0" fontId="13" fillId="0" borderId="0" xfId="0" applyFont="1" applyAlignment="1">
      <alignment vertical="center" wrapText="1"/>
    </xf>
    <xf numFmtId="0" fontId="6" fillId="3" borderId="7" xfId="0" applyFont="1" applyFill="1" applyBorder="1" applyAlignment="1">
      <alignment wrapText="1"/>
    </xf>
    <xf numFmtId="0" fontId="14" fillId="0" borderId="0" xfId="0" applyFont="1" applyFill="1" applyAlignment="1"/>
    <xf numFmtId="0" fontId="17" fillId="0" borderId="0" xfId="0" applyFont="1" applyAlignment="1">
      <alignment wrapText="1"/>
    </xf>
    <xf numFmtId="0" fontId="13" fillId="0" borderId="0" xfId="0" applyFont="1" applyAlignment="1">
      <alignment vertical="top" wrapText="1"/>
    </xf>
    <xf numFmtId="0" fontId="0" fillId="0" borderId="0" xfId="0" applyFont="1"/>
    <xf numFmtId="0" fontId="0" fillId="0" borderId="0" xfId="0" applyFont="1" applyFill="1" applyAlignment="1">
      <alignment vertical="center" wrapText="1"/>
    </xf>
    <xf numFmtId="0" fontId="5" fillId="0" borderId="0" xfId="0" applyFont="1" applyFill="1" applyAlignment="1"/>
    <xf numFmtId="0" fontId="6" fillId="0" borderId="2" xfId="0" applyFont="1" applyFill="1" applyBorder="1" applyAlignment="1">
      <alignment wrapText="1"/>
    </xf>
    <xf numFmtId="0" fontId="19" fillId="0" borderId="0" xfId="0" applyFont="1"/>
    <xf numFmtId="0" fontId="5" fillId="0" borderId="2" xfId="0" applyFont="1" applyBorder="1" applyAlignment="1"/>
    <xf numFmtId="0" fontId="15" fillId="0" borderId="0" xfId="0" applyFont="1" applyFill="1" applyAlignment="1">
      <alignment vertical="top" wrapText="1"/>
    </xf>
    <xf numFmtId="0" fontId="12" fillId="3" borderId="1" xfId="0" applyFont="1" applyFill="1" applyBorder="1" applyAlignment="1">
      <alignment horizontal="left" vertical="top" wrapText="1"/>
    </xf>
    <xf numFmtId="0" fontId="16" fillId="3" borderId="1" xfId="0" applyFont="1" applyFill="1" applyBorder="1" applyAlignment="1">
      <alignment horizontal="justify" vertical="center" wrapText="1"/>
    </xf>
    <xf numFmtId="0" fontId="12" fillId="0" borderId="1" xfId="0" applyFont="1" applyFill="1" applyBorder="1" applyAlignment="1">
      <alignment horizontal="left" vertical="top" wrapText="1"/>
    </xf>
    <xf numFmtId="0" fontId="19" fillId="0" borderId="0" xfId="0" applyFont="1" applyAlignment="1">
      <alignment horizontal="left" vertical="center"/>
    </xf>
    <xf numFmtId="0" fontId="6" fillId="0" borderId="13" xfId="0" applyFont="1" applyBorder="1" applyAlignment="1">
      <alignment wrapText="1"/>
    </xf>
    <xf numFmtId="0" fontId="21" fillId="0" borderId="0" xfId="0" applyFont="1" applyFill="1" applyAlignment="1">
      <alignment wrapText="1"/>
    </xf>
    <xf numFmtId="0" fontId="17" fillId="0" borderId="0" xfId="0" applyFont="1" applyAlignment="1"/>
    <xf numFmtId="0" fontId="6" fillId="4" borderId="51" xfId="0" applyFont="1" applyFill="1" applyBorder="1" applyAlignment="1">
      <alignment wrapText="1"/>
    </xf>
    <xf numFmtId="0" fontId="6" fillId="3" borderId="51" xfId="0" applyFont="1" applyFill="1" applyBorder="1" applyAlignment="1">
      <alignment wrapText="1"/>
    </xf>
    <xf numFmtId="0" fontId="6" fillId="0" borderId="0" xfId="0" applyFont="1" applyFill="1" applyAlignment="1">
      <alignment wrapText="1"/>
    </xf>
    <xf numFmtId="0" fontId="19" fillId="0" borderId="0" xfId="0" applyFont="1" applyAlignment="1"/>
    <xf numFmtId="0" fontId="23" fillId="6" borderId="1" xfId="0" applyFont="1" applyFill="1" applyBorder="1" applyAlignment="1">
      <alignment horizontal="center" vertical="center" wrapText="1"/>
    </xf>
    <xf numFmtId="0" fontId="16" fillId="0"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6" fillId="0" borderId="0" xfId="0" applyFont="1" applyFill="1" applyAlignment="1">
      <alignment horizontal="left" vertical="top" wrapText="1"/>
    </xf>
    <xf numFmtId="0" fontId="12" fillId="0" borderId="0" xfId="0" applyFont="1" applyFill="1" applyAlignment="1">
      <alignment horizontal="left" vertical="top" wrapText="1"/>
    </xf>
    <xf numFmtId="0" fontId="6" fillId="0" borderId="0" xfId="0" applyFont="1" applyBorder="1" applyAlignment="1">
      <alignment wrapText="1"/>
    </xf>
    <xf numFmtId="0" fontId="6" fillId="0" borderId="1" xfId="0" applyFont="1" applyBorder="1" applyAlignment="1">
      <alignment horizontal="center" wrapText="1"/>
    </xf>
    <xf numFmtId="0" fontId="6" fillId="0" borderId="18" xfId="0" applyFont="1" applyBorder="1" applyAlignment="1">
      <alignment horizontal="center" wrapText="1"/>
    </xf>
    <xf numFmtId="0" fontId="6" fillId="0" borderId="1" xfId="1" applyFont="1" applyBorder="1" applyAlignment="1">
      <alignment horizontal="center" wrapText="1"/>
    </xf>
    <xf numFmtId="0" fontId="6" fillId="0" borderId="3" xfId="0" applyFont="1" applyBorder="1" applyAlignment="1">
      <alignment horizontal="center" wrapText="1"/>
    </xf>
    <xf numFmtId="0" fontId="6" fillId="3" borderId="61" xfId="0" applyFont="1" applyFill="1" applyBorder="1" applyAlignment="1">
      <alignment wrapText="1"/>
    </xf>
    <xf numFmtId="0" fontId="5" fillId="0" borderId="4" xfId="0" applyFont="1" applyBorder="1"/>
    <xf numFmtId="0" fontId="5" fillId="0" borderId="11" xfId="0" applyFont="1" applyBorder="1"/>
    <xf numFmtId="0" fontId="5" fillId="0" borderId="2" xfId="0" applyFont="1" applyBorder="1"/>
    <xf numFmtId="0" fontId="5" fillId="0" borderId="10" xfId="0" applyFont="1" applyBorder="1"/>
    <xf numFmtId="0" fontId="7" fillId="2" borderId="14" xfId="0" applyFont="1" applyFill="1" applyBorder="1" applyAlignment="1">
      <alignment wrapText="1"/>
    </xf>
    <xf numFmtId="0" fontId="6" fillId="4" borderId="63" xfId="0" applyFont="1" applyFill="1" applyBorder="1" applyAlignment="1">
      <alignment wrapText="1"/>
    </xf>
    <xf numFmtId="0" fontId="6" fillId="3" borderId="12" xfId="0" applyFont="1" applyFill="1" applyBorder="1" applyAlignment="1">
      <alignment wrapText="1"/>
    </xf>
    <xf numFmtId="0" fontId="6" fillId="0" borderId="1" xfId="0" applyFont="1" applyBorder="1" applyAlignment="1">
      <alignment horizontal="center" wrapText="1"/>
    </xf>
    <xf numFmtId="0" fontId="6" fillId="0" borderId="11" xfId="0" applyFont="1" applyFill="1" applyBorder="1" applyAlignment="1">
      <alignment wrapText="1"/>
    </xf>
    <xf numFmtId="0" fontId="18" fillId="0" borderId="1" xfId="0" applyFont="1" applyBorder="1" applyAlignment="1">
      <alignment horizontal="right"/>
    </xf>
    <xf numFmtId="0" fontId="18" fillId="0" borderId="0" xfId="0" applyFont="1" applyAlignment="1">
      <alignment wrapText="1"/>
    </xf>
    <xf numFmtId="0" fontId="18" fillId="0" borderId="0" xfId="0" applyFont="1" applyAlignment="1">
      <alignment horizontal="right"/>
    </xf>
    <xf numFmtId="0" fontId="18" fillId="0" borderId="0" xfId="0" applyFont="1"/>
    <xf numFmtId="0" fontId="17" fillId="0" borderId="0" xfId="0" applyFont="1" applyBorder="1" applyAlignment="1">
      <alignment wrapText="1"/>
    </xf>
    <xf numFmtId="0" fontId="18" fillId="0" borderId="0" xfId="0" applyFont="1" applyFill="1"/>
    <xf numFmtId="0" fontId="11" fillId="0" borderId="10" xfId="0" applyFont="1" applyFill="1" applyBorder="1" applyAlignment="1">
      <alignment wrapText="1"/>
    </xf>
    <xf numFmtId="0" fontId="18" fillId="0" borderId="0" xfId="0" applyFont="1" applyFill="1" applyAlignment="1">
      <alignment wrapText="1"/>
    </xf>
    <xf numFmtId="0" fontId="18" fillId="0" borderId="0" xfId="0" applyFont="1" applyFill="1" applyAlignment="1">
      <alignment horizontal="right"/>
    </xf>
    <xf numFmtId="0" fontId="6" fillId="0" borderId="10" xfId="0" applyFont="1" applyFill="1" applyBorder="1" applyAlignment="1">
      <alignment wrapText="1"/>
    </xf>
    <xf numFmtId="0" fontId="11" fillId="0" borderId="15" xfId="0" applyFont="1" applyFill="1" applyBorder="1" applyAlignment="1">
      <alignment horizontal="center" wrapText="1"/>
    </xf>
    <xf numFmtId="0" fontId="11" fillId="0" borderId="33" xfId="0" applyFont="1" applyFill="1" applyBorder="1" applyAlignment="1">
      <alignment horizontal="center" wrapText="1"/>
    </xf>
    <xf numFmtId="0" fontId="11" fillId="0" borderId="5" xfId="0" applyFont="1" applyBorder="1" applyAlignment="1">
      <alignment horizontal="center" wrapText="1"/>
    </xf>
    <xf numFmtId="0" fontId="6" fillId="0" borderId="8" xfId="0" applyFont="1" applyBorder="1" applyAlignment="1">
      <alignment wrapText="1"/>
    </xf>
    <xf numFmtId="0" fontId="6" fillId="0" borderId="60" xfId="0" applyFont="1" applyBorder="1" applyAlignment="1">
      <alignment wrapText="1"/>
    </xf>
    <xf numFmtId="0" fontId="5" fillId="0" borderId="2" xfId="0" applyFont="1" applyFill="1" applyBorder="1" applyAlignment="1">
      <alignment wrapText="1"/>
    </xf>
    <xf numFmtId="0" fontId="5" fillId="3" borderId="8" xfId="0" applyNumberFormat="1" applyFont="1" applyFill="1" applyBorder="1" applyAlignment="1">
      <alignment horizontal="center"/>
    </xf>
    <xf numFmtId="0" fontId="5" fillId="0" borderId="1" xfId="0" applyNumberFormat="1" applyFont="1" applyFill="1" applyBorder="1" applyAlignment="1">
      <alignment horizontal="center"/>
    </xf>
    <xf numFmtId="0" fontId="5" fillId="0" borderId="11" xfId="0" applyNumberFormat="1" applyFont="1" applyFill="1" applyBorder="1" applyAlignment="1">
      <alignment horizontal="center"/>
    </xf>
    <xf numFmtId="0" fontId="5" fillId="3" borderId="48" xfId="0" applyNumberFormat="1" applyFont="1" applyFill="1" applyBorder="1" applyAlignment="1">
      <alignment horizontal="center"/>
    </xf>
    <xf numFmtId="0" fontId="6" fillId="0" borderId="0" xfId="0" applyFont="1"/>
    <xf numFmtId="0" fontId="5" fillId="0" borderId="0" xfId="0" applyFont="1" applyAlignment="1">
      <alignment horizontal="left"/>
    </xf>
    <xf numFmtId="0" fontId="5" fillId="0" borderId="14" xfId="0" applyFont="1" applyFill="1" applyBorder="1" applyAlignment="1">
      <alignment wrapText="1"/>
    </xf>
    <xf numFmtId="0" fontId="5" fillId="0" borderId="10" xfId="0" applyFont="1" applyFill="1" applyBorder="1" applyAlignment="1">
      <alignment wrapText="1"/>
    </xf>
    <xf numFmtId="0" fontId="11" fillId="0" borderId="11" xfId="0" applyFont="1" applyFill="1" applyBorder="1" applyAlignment="1">
      <alignment horizontal="center" wrapText="1"/>
    </xf>
    <xf numFmtId="0" fontId="11" fillId="0" borderId="4" xfId="0" applyFont="1" applyFill="1" applyBorder="1" applyAlignment="1">
      <alignment horizontal="center" wrapText="1"/>
    </xf>
    <xf numFmtId="0" fontId="18" fillId="0" borderId="2" xfId="0" applyFont="1" applyBorder="1" applyAlignment="1">
      <alignment wrapText="1"/>
    </xf>
    <xf numFmtId="0" fontId="11" fillId="3" borderId="10" xfId="0" applyFont="1" applyFill="1" applyBorder="1" applyAlignment="1">
      <alignment wrapText="1"/>
    </xf>
    <xf numFmtId="0" fontId="18" fillId="3" borderId="11" xfId="0" applyNumberFormat="1" applyFont="1" applyFill="1" applyBorder="1" applyAlignment="1">
      <alignment horizontal="center"/>
    </xf>
    <xf numFmtId="0" fontId="18" fillId="3" borderId="38" xfId="0" applyFont="1" applyFill="1" applyBorder="1" applyAlignment="1">
      <alignment wrapText="1"/>
    </xf>
    <xf numFmtId="0" fontId="18" fillId="0" borderId="10" xfId="0" applyFont="1" applyFill="1" applyBorder="1" applyAlignment="1">
      <alignment wrapText="1"/>
    </xf>
    <xf numFmtId="0" fontId="18" fillId="0" borderId="11" xfId="0" applyFont="1" applyFill="1" applyBorder="1"/>
    <xf numFmtId="0" fontId="18" fillId="4" borderId="10" xfId="0" applyFont="1" applyFill="1" applyBorder="1" applyAlignment="1">
      <alignment wrapText="1"/>
    </xf>
    <xf numFmtId="0" fontId="6" fillId="4" borderId="14" xfId="0" applyFont="1" applyFill="1" applyBorder="1" applyAlignment="1">
      <alignment wrapText="1"/>
    </xf>
    <xf numFmtId="0" fontId="7" fillId="4" borderId="2" xfId="0" applyFont="1" applyFill="1" applyBorder="1" applyAlignment="1">
      <alignment wrapText="1"/>
    </xf>
    <xf numFmtId="0" fontId="6" fillId="2" borderId="3" xfId="0" applyFont="1" applyFill="1" applyBorder="1" applyAlignment="1">
      <alignment horizontal="center" wrapText="1"/>
    </xf>
    <xf numFmtId="0" fontId="6" fillId="3" borderId="1" xfId="0" applyFont="1" applyFill="1" applyBorder="1"/>
    <xf numFmtId="0" fontId="6" fillId="0" borderId="19" xfId="0" applyFont="1" applyFill="1" applyBorder="1" applyAlignment="1">
      <alignment wrapText="1"/>
    </xf>
    <xf numFmtId="0" fontId="6" fillId="2" borderId="2" xfId="0" applyFont="1" applyFill="1" applyBorder="1" applyAlignment="1">
      <alignment vertical="center" wrapText="1"/>
    </xf>
    <xf numFmtId="0" fontId="6" fillId="2" borderId="1" xfId="0" applyNumberFormat="1" applyFont="1" applyFill="1" applyBorder="1" applyAlignment="1">
      <alignment horizontal="center" vertical="center" wrapText="1"/>
    </xf>
    <xf numFmtId="0" fontId="29" fillId="0" borderId="0" xfId="0" applyFont="1" applyAlignment="1">
      <alignment vertical="center" wrapText="1"/>
    </xf>
    <xf numFmtId="0" fontId="29" fillId="0" borderId="0" xfId="0" applyFont="1" applyFill="1" applyAlignment="1">
      <alignment vertical="center" wrapText="1"/>
    </xf>
    <xf numFmtId="0" fontId="11" fillId="0" borderId="3" xfId="0" applyFont="1" applyBorder="1" applyAlignment="1">
      <alignment horizontal="center" wrapText="1"/>
    </xf>
    <xf numFmtId="0" fontId="10" fillId="6" borderId="1" xfId="0" applyFont="1" applyFill="1" applyBorder="1" applyAlignment="1">
      <alignment horizontal="center" vertical="center" wrapText="1"/>
    </xf>
    <xf numFmtId="0" fontId="6" fillId="0" borderId="1" xfId="0" applyFont="1" applyBorder="1" applyAlignment="1">
      <alignment horizontal="center" wrapText="1"/>
    </xf>
    <xf numFmtId="0" fontId="5" fillId="0" borderId="7" xfId="0" applyFont="1" applyFill="1" applyBorder="1" applyAlignment="1">
      <alignment wrapText="1"/>
    </xf>
    <xf numFmtId="0" fontId="5" fillId="0" borderId="56" xfId="0" applyFont="1" applyBorder="1"/>
    <xf numFmtId="0" fontId="5" fillId="0" borderId="10" xfId="0" applyFont="1" applyBorder="1" applyAlignment="1">
      <alignment wrapText="1"/>
    </xf>
    <xf numFmtId="0" fontId="6" fillId="3" borderId="5" xfId="0" applyNumberFormat="1" applyFont="1" applyFill="1" applyBorder="1" applyAlignment="1">
      <alignment horizontal="center" vertical="center" wrapText="1"/>
    </xf>
    <xf numFmtId="0" fontId="6" fillId="3" borderId="39" xfId="0" applyFont="1" applyFill="1" applyBorder="1" applyAlignment="1">
      <alignment wrapText="1"/>
    </xf>
    <xf numFmtId="0" fontId="6" fillId="3" borderId="69" xfId="0" applyFont="1" applyFill="1" applyBorder="1" applyAlignment="1">
      <alignment wrapText="1"/>
    </xf>
    <xf numFmtId="0" fontId="6" fillId="3" borderId="1" xfId="0" applyFont="1" applyFill="1" applyBorder="1" applyAlignment="1"/>
    <xf numFmtId="164" fontId="6" fillId="3" borderId="9" xfId="5" applyNumberFormat="1" applyFont="1" applyFill="1" applyBorder="1" applyAlignment="1">
      <alignment wrapText="1"/>
    </xf>
    <xf numFmtId="164" fontId="6" fillId="3" borderId="4" xfId="5" applyNumberFormat="1" applyFont="1" applyFill="1" applyBorder="1" applyAlignment="1">
      <alignment wrapText="1"/>
    </xf>
    <xf numFmtId="164" fontId="6" fillId="3" borderId="1" xfId="5" applyNumberFormat="1" applyFont="1" applyFill="1" applyBorder="1"/>
    <xf numFmtId="0" fontId="6" fillId="0" borderId="1" xfId="0" applyFont="1" applyBorder="1" applyAlignment="1">
      <alignment horizontal="center" wrapText="1"/>
    </xf>
    <xf numFmtId="0" fontId="5" fillId="3" borderId="11" xfId="0" applyFont="1" applyFill="1" applyBorder="1" applyAlignment="1">
      <alignment wrapText="1"/>
    </xf>
    <xf numFmtId="0" fontId="5" fillId="3" borderId="4" xfId="0" applyFont="1" applyFill="1" applyBorder="1" applyAlignment="1">
      <alignment horizontal="right" wrapText="1"/>
    </xf>
    <xf numFmtId="0" fontId="5" fillId="0" borderId="0" xfId="0" applyFont="1" applyAlignment="1">
      <alignment horizontal="left"/>
    </xf>
    <xf numFmtId="0" fontId="5" fillId="0" borderId="0" xfId="0" applyFont="1" applyAlignment="1">
      <alignment horizontal="left"/>
    </xf>
    <xf numFmtId="0" fontId="6" fillId="2" borderId="1" xfId="0" applyFont="1" applyFill="1" applyBorder="1" applyAlignment="1">
      <alignment horizontal="center" wrapText="1"/>
    </xf>
    <xf numFmtId="0" fontId="11" fillId="0" borderId="1" xfId="0" applyFont="1" applyBorder="1" applyAlignment="1">
      <alignment horizontal="center" wrapText="1"/>
    </xf>
    <xf numFmtId="3" fontId="5" fillId="0" borderId="1" xfId="0" applyNumberFormat="1" applyFont="1" applyBorder="1"/>
    <xf numFmtId="3" fontId="5" fillId="3" borderId="1" xfId="0" applyNumberFormat="1" applyFont="1" applyFill="1" applyBorder="1"/>
    <xf numFmtId="3" fontId="5" fillId="4" borderId="3" xfId="0" applyNumberFormat="1" applyFont="1" applyFill="1" applyBorder="1"/>
    <xf numFmtId="3" fontId="5" fillId="3" borderId="11" xfId="0" applyNumberFormat="1" applyFont="1" applyFill="1" applyBorder="1"/>
    <xf numFmtId="3" fontId="5" fillId="3" borderId="4" xfId="0" applyNumberFormat="1" applyFont="1" applyFill="1" applyBorder="1"/>
    <xf numFmtId="3" fontId="5" fillId="3" borderId="3" xfId="0" applyNumberFormat="1" applyFont="1" applyFill="1" applyBorder="1"/>
    <xf numFmtId="3" fontId="18" fillId="0" borderId="1" xfId="0" applyNumberFormat="1" applyFont="1" applyBorder="1"/>
    <xf numFmtId="3" fontId="18" fillId="0" borderId="1" xfId="0" applyNumberFormat="1" applyFont="1" applyFill="1" applyBorder="1"/>
    <xf numFmtId="3" fontId="18" fillId="0" borderId="5" xfId="0" applyNumberFormat="1" applyFont="1" applyFill="1" applyBorder="1"/>
    <xf numFmtId="3" fontId="18" fillId="3" borderId="3" xfId="0" applyNumberFormat="1" applyFont="1" applyFill="1" applyBorder="1"/>
    <xf numFmtId="3" fontId="5" fillId="3" borderId="48" xfId="0" applyNumberFormat="1" applyFont="1" applyFill="1" applyBorder="1"/>
    <xf numFmtId="3" fontId="5" fillId="3" borderId="49" xfId="0" applyNumberFormat="1" applyFont="1" applyFill="1" applyBorder="1"/>
    <xf numFmtId="165" fontId="18" fillId="0" borderId="1" xfId="7" applyNumberFormat="1" applyFont="1" applyFill="1" applyBorder="1"/>
    <xf numFmtId="0" fontId="11" fillId="2" borderId="19" xfId="0" applyFont="1" applyFill="1" applyBorder="1" applyAlignment="1">
      <alignment wrapText="1"/>
    </xf>
    <xf numFmtId="0" fontId="11" fillId="2" borderId="52" xfId="0" applyFont="1" applyFill="1" applyBorder="1" applyAlignment="1">
      <alignment vertical="top" wrapText="1"/>
    </xf>
    <xf numFmtId="0" fontId="11" fillId="2" borderId="14" xfId="0" applyFont="1" applyFill="1" applyBorder="1" applyAlignment="1">
      <alignment wrapText="1"/>
    </xf>
    <xf numFmtId="0" fontId="11" fillId="2" borderId="10" xfId="0" applyFont="1" applyFill="1" applyBorder="1" applyAlignment="1">
      <alignment wrapText="1"/>
    </xf>
    <xf numFmtId="0" fontId="11" fillId="2" borderId="14" xfId="1" applyFont="1" applyFill="1" applyBorder="1" applyAlignment="1">
      <alignment wrapText="1"/>
    </xf>
    <xf numFmtId="0" fontId="11" fillId="2" borderId="19" xfId="1" applyFont="1" applyFill="1" applyBorder="1" applyAlignment="1">
      <alignment wrapText="1"/>
    </xf>
    <xf numFmtId="0" fontId="11" fillId="2" borderId="19" xfId="0" applyFont="1" applyFill="1" applyBorder="1" applyAlignment="1">
      <alignment vertical="center" wrapText="1"/>
    </xf>
    <xf numFmtId="0" fontId="11" fillId="2" borderId="19" xfId="0" applyFont="1" applyFill="1" applyBorder="1" applyAlignment="1">
      <alignment vertical="top" wrapText="1"/>
    </xf>
    <xf numFmtId="0" fontId="11" fillId="0" borderId="2" xfId="0" applyFont="1" applyBorder="1" applyAlignment="1">
      <alignment wrapText="1"/>
    </xf>
    <xf numFmtId="0" fontId="11" fillId="0" borderId="8" xfId="0" applyFont="1" applyBorder="1" applyAlignment="1">
      <alignment horizontal="center" wrapText="1"/>
    </xf>
    <xf numFmtId="165" fontId="18" fillId="0" borderId="1" xfId="6" applyNumberFormat="1" applyFont="1" applyBorder="1"/>
    <xf numFmtId="165" fontId="18" fillId="3" borderId="3" xfId="6" applyNumberFormat="1" applyFont="1" applyFill="1" applyBorder="1"/>
    <xf numFmtId="165" fontId="18" fillId="0" borderId="11" xfId="6" applyNumberFormat="1" applyFont="1" applyBorder="1"/>
    <xf numFmtId="0" fontId="11" fillId="0" borderId="23" xfId="0" applyFont="1" applyBorder="1" applyAlignment="1">
      <alignment wrapText="1"/>
    </xf>
    <xf numFmtId="49" fontId="11" fillId="2" borderId="2" xfId="0" applyNumberFormat="1" applyFont="1" applyFill="1" applyBorder="1"/>
    <xf numFmtId="49" fontId="11" fillId="2" borderId="2" xfId="0" applyNumberFormat="1" applyFont="1" applyFill="1" applyBorder="1" applyAlignment="1">
      <alignment wrapText="1"/>
    </xf>
    <xf numFmtId="49" fontId="11" fillId="2" borderId="2" xfId="0" applyNumberFormat="1" applyFont="1" applyFill="1" applyBorder="1" applyAlignment="1">
      <alignment horizontal="left" wrapText="1"/>
    </xf>
    <xf numFmtId="49" fontId="11" fillId="2" borderId="10" xfId="0" applyNumberFormat="1" applyFont="1" applyFill="1" applyBorder="1"/>
    <xf numFmtId="165" fontId="18" fillId="0" borderId="1" xfId="0" applyNumberFormat="1" applyFont="1" applyBorder="1"/>
    <xf numFmtId="165" fontId="18" fillId="3" borderId="3" xfId="0" applyNumberFormat="1" applyFont="1" applyFill="1" applyBorder="1"/>
    <xf numFmtId="0" fontId="11" fillId="2" borderId="2" xfId="0" applyFont="1" applyFill="1" applyBorder="1" applyAlignment="1">
      <alignment wrapText="1"/>
    </xf>
    <xf numFmtId="0" fontId="11" fillId="2" borderId="2" xfId="0" applyFont="1" applyFill="1" applyBorder="1" applyAlignment="1">
      <alignment horizontal="left" wrapText="1"/>
    </xf>
    <xf numFmtId="165" fontId="18" fillId="0" borderId="8" xfId="6" applyNumberFormat="1" applyFont="1" applyBorder="1" applyAlignment="1">
      <alignment horizontal="right" wrapText="1"/>
    </xf>
    <xf numFmtId="165" fontId="18" fillId="0" borderId="1" xfId="6" applyNumberFormat="1" applyFont="1" applyBorder="1" applyAlignment="1">
      <alignment horizontal="right"/>
    </xf>
    <xf numFmtId="165" fontId="18" fillId="0" borderId="11" xfId="0" applyNumberFormat="1" applyFont="1" applyBorder="1"/>
    <xf numFmtId="165" fontId="18" fillId="3" borderId="4" xfId="0" applyNumberFormat="1" applyFont="1" applyFill="1" applyBorder="1"/>
    <xf numFmtId="0" fontId="18" fillId="0" borderId="34" xfId="0" applyFont="1" applyBorder="1" applyAlignment="1">
      <alignment vertical="top"/>
    </xf>
    <xf numFmtId="0" fontId="11" fillId="0" borderId="1" xfId="0" applyFont="1" applyBorder="1" applyAlignment="1">
      <alignment horizontal="center" vertical="top" wrapText="1"/>
    </xf>
    <xf numFmtId="0" fontId="11" fillId="0" borderId="27" xfId="0" applyFont="1" applyBorder="1" applyAlignment="1">
      <alignment horizontal="center" vertical="top" wrapText="1"/>
    </xf>
    <xf numFmtId="0" fontId="11" fillId="2" borderId="34" xfId="0" applyFont="1" applyFill="1" applyBorder="1" applyAlignment="1">
      <alignment vertical="top" wrapText="1"/>
    </xf>
    <xf numFmtId="0" fontId="11" fillId="0" borderId="23" xfId="1" applyFont="1" applyBorder="1" applyAlignment="1">
      <alignment wrapText="1"/>
    </xf>
    <xf numFmtId="0" fontId="11" fillId="0" borderId="2" xfId="1" applyFont="1" applyBorder="1" applyAlignment="1">
      <alignment wrapText="1"/>
    </xf>
    <xf numFmtId="0" fontId="11" fillId="0" borderId="8" xfId="1" applyFont="1" applyBorder="1" applyAlignment="1">
      <alignment horizontal="center" wrapText="1"/>
    </xf>
    <xf numFmtId="165" fontId="18" fillId="0" borderId="1" xfId="1" applyNumberFormat="1" applyFont="1" applyBorder="1"/>
    <xf numFmtId="165" fontId="18" fillId="3" borderId="3" xfId="1" applyNumberFormat="1" applyFont="1" applyFill="1" applyBorder="1"/>
    <xf numFmtId="0" fontId="18" fillId="0" borderId="1" xfId="0" applyFont="1" applyFill="1" applyBorder="1"/>
    <xf numFmtId="0" fontId="18" fillId="3" borderId="3" xfId="0" applyFont="1" applyFill="1" applyBorder="1"/>
    <xf numFmtId="0" fontId="11" fillId="2" borderId="14" xfId="0" applyFont="1" applyFill="1" applyBorder="1" applyAlignment="1"/>
    <xf numFmtId="0" fontId="11" fillId="0" borderId="23" xfId="0" applyFont="1" applyBorder="1" applyAlignment="1">
      <alignment vertical="center" wrapText="1"/>
    </xf>
    <xf numFmtId="0" fontId="11" fillId="2" borderId="14" xfId="0" applyFont="1" applyFill="1" applyBorder="1" applyAlignment="1">
      <alignment vertical="top" wrapText="1"/>
    </xf>
    <xf numFmtId="165" fontId="18" fillId="3" borderId="4" xfId="6" applyNumberFormat="1" applyFont="1" applyFill="1" applyBorder="1"/>
    <xf numFmtId="0" fontId="11" fillId="4" borderId="23" xfId="0" applyFont="1" applyFill="1" applyBorder="1" applyAlignment="1">
      <alignment wrapText="1"/>
    </xf>
    <xf numFmtId="0" fontId="11" fillId="0" borderId="28" xfId="0" applyFont="1" applyBorder="1" applyAlignment="1">
      <alignment vertical="top" wrapText="1"/>
    </xf>
    <xf numFmtId="0" fontId="11" fillId="0" borderId="23" xfId="0" applyFont="1" applyBorder="1" applyAlignment="1">
      <alignment horizontal="left" wrapText="1"/>
    </xf>
    <xf numFmtId="0" fontId="11" fillId="0" borderId="58" xfId="0" applyFont="1" applyBorder="1" applyAlignment="1">
      <alignment wrapText="1"/>
    </xf>
    <xf numFmtId="0" fontId="18" fillId="0" borderId="70" xfId="0" applyFont="1" applyBorder="1"/>
    <xf numFmtId="0" fontId="18" fillId="0" borderId="71" xfId="0" applyFont="1" applyBorder="1"/>
    <xf numFmtId="0" fontId="18" fillId="0" borderId="22" xfId="0" applyFont="1" applyBorder="1"/>
    <xf numFmtId="0" fontId="11" fillId="2" borderId="14" xfId="0" applyFont="1" applyFill="1" applyBorder="1" applyAlignment="1">
      <alignment vertical="center" wrapText="1"/>
    </xf>
    <xf numFmtId="0" fontId="11" fillId="2" borderId="2" xfId="0" applyFont="1" applyFill="1" applyBorder="1" applyAlignment="1">
      <alignment vertical="center" wrapText="1"/>
    </xf>
    <xf numFmtId="165" fontId="18" fillId="3" borderId="3" xfId="6" applyNumberFormat="1" applyFont="1" applyFill="1" applyBorder="1" applyAlignment="1">
      <alignment horizontal="right" wrapText="1"/>
    </xf>
    <xf numFmtId="165" fontId="18" fillId="3" borderId="3" xfId="6" applyNumberFormat="1" applyFont="1" applyFill="1" applyBorder="1" applyAlignment="1">
      <alignment horizontal="right"/>
    </xf>
    <xf numFmtId="165" fontId="18" fillId="0" borderId="11" xfId="1" applyNumberFormat="1" applyFont="1" applyBorder="1"/>
    <xf numFmtId="165" fontId="18" fillId="3" borderId="4" xfId="1" applyNumberFormat="1" applyFont="1" applyFill="1" applyBorder="1"/>
    <xf numFmtId="165" fontId="18" fillId="0" borderId="11" xfId="0" applyNumberFormat="1" applyFont="1" applyFill="1" applyBorder="1"/>
    <xf numFmtId="1" fontId="5" fillId="0" borderId="0" xfId="0" applyNumberFormat="1" applyFont="1" applyAlignment="1">
      <alignment wrapText="1"/>
    </xf>
    <xf numFmtId="3" fontId="6" fillId="3" borderId="11" xfId="0" applyNumberFormat="1" applyFont="1" applyFill="1" applyBorder="1" applyAlignment="1">
      <alignment horizontal="right"/>
    </xf>
    <xf numFmtId="3" fontId="5" fillId="0" borderId="0" xfId="0" applyNumberFormat="1" applyFont="1"/>
    <xf numFmtId="3" fontId="11" fillId="0" borderId="1" xfId="0" applyNumberFormat="1" applyFont="1" applyFill="1" applyBorder="1" applyAlignment="1">
      <alignment horizontal="right" wrapText="1"/>
    </xf>
    <xf numFmtId="3" fontId="6" fillId="0" borderId="3" xfId="0" applyNumberFormat="1" applyFont="1" applyFill="1" applyBorder="1" applyAlignment="1">
      <alignment horizontal="right" wrapText="1"/>
    </xf>
    <xf numFmtId="3" fontId="6" fillId="0" borderId="1" xfId="0" applyNumberFormat="1" applyFont="1" applyFill="1" applyBorder="1" applyAlignment="1">
      <alignment horizontal="right" wrapText="1"/>
    </xf>
    <xf numFmtId="3" fontId="11" fillId="0" borderId="3" xfId="0" applyNumberFormat="1" applyFont="1" applyFill="1" applyBorder="1" applyAlignment="1">
      <alignment horizontal="right" wrapText="1"/>
    </xf>
    <xf numFmtId="3" fontId="11" fillId="5" borderId="1" xfId="0" applyNumberFormat="1" applyFont="1" applyFill="1" applyBorder="1" applyAlignment="1">
      <alignment horizontal="right" wrapText="1"/>
    </xf>
    <xf numFmtId="3" fontId="11" fillId="5" borderId="3" xfId="0" applyNumberFormat="1" applyFont="1" applyFill="1" applyBorder="1" applyAlignment="1">
      <alignment horizontal="right" wrapText="1"/>
    </xf>
    <xf numFmtId="3" fontId="6" fillId="3" borderId="4" xfId="0" applyNumberFormat="1" applyFont="1" applyFill="1" applyBorder="1" applyAlignment="1">
      <alignment horizontal="right"/>
    </xf>
    <xf numFmtId="3" fontId="6" fillId="0" borderId="1" xfId="0" applyNumberFormat="1" applyFont="1" applyBorder="1"/>
    <xf numFmtId="1" fontId="5" fillId="0" borderId="3" xfId="0" applyNumberFormat="1" applyFont="1" applyBorder="1" applyAlignment="1">
      <alignment wrapText="1"/>
    </xf>
    <xf numFmtId="0" fontId="5" fillId="5" borderId="2" xfId="0" applyFont="1" applyFill="1" applyBorder="1" applyAlignment="1">
      <alignment horizontal="left" wrapText="1"/>
    </xf>
    <xf numFmtId="3" fontId="5" fillId="0" borderId="1" xfId="0" applyNumberFormat="1" applyFont="1" applyFill="1" applyBorder="1"/>
    <xf numFmtId="3" fontId="5" fillId="0" borderId="5" xfId="0" applyNumberFormat="1" applyFont="1" applyFill="1" applyBorder="1"/>
    <xf numFmtId="3" fontId="5" fillId="3" borderId="9" xfId="0" applyNumberFormat="1" applyFont="1" applyFill="1" applyBorder="1"/>
    <xf numFmtId="3" fontId="5" fillId="0" borderId="15" xfId="0" applyNumberFormat="1" applyFont="1" applyFill="1" applyBorder="1"/>
    <xf numFmtId="3" fontId="5" fillId="0" borderId="11" xfId="0" applyNumberFormat="1" applyFont="1" applyFill="1" applyBorder="1"/>
    <xf numFmtId="0" fontId="6" fillId="0" borderId="27" xfId="0" applyFont="1" applyBorder="1" applyAlignment="1">
      <alignment horizontal="center" wrapText="1"/>
    </xf>
    <xf numFmtId="0" fontId="6" fillId="0" borderId="1"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6" xfId="0" applyFont="1" applyBorder="1" applyAlignment="1">
      <alignment horizontal="center" vertical="center" wrapText="1"/>
    </xf>
    <xf numFmtId="0" fontId="11" fillId="0" borderId="1" xfId="0" applyFont="1" applyBorder="1" applyAlignment="1">
      <alignment horizontal="center" wrapText="1"/>
    </xf>
    <xf numFmtId="0" fontId="6" fillId="0" borderId="6" xfId="0" applyFont="1" applyBorder="1" applyAlignment="1">
      <alignment horizontal="center" wrapText="1"/>
    </xf>
    <xf numFmtId="3" fontId="5" fillId="0" borderId="1" xfId="0" applyNumberFormat="1" applyFont="1" applyBorder="1" applyAlignment="1">
      <alignment horizontal="right"/>
    </xf>
    <xf numFmtId="3" fontId="5" fillId="0" borderId="3" xfId="0" applyNumberFormat="1" applyFont="1" applyBorder="1"/>
    <xf numFmtId="3" fontId="18" fillId="3" borderId="11" xfId="0" applyNumberFormat="1" applyFont="1" applyFill="1" applyBorder="1" applyAlignment="1">
      <alignment horizontal="right"/>
    </xf>
    <xf numFmtId="3" fontId="18" fillId="3" borderId="11" xfId="0" applyNumberFormat="1" applyFont="1" applyFill="1" applyBorder="1"/>
    <xf numFmtId="3" fontId="18" fillId="3" borderId="4" xfId="0" applyNumberFormat="1" applyFont="1" applyFill="1" applyBorder="1"/>
    <xf numFmtId="4" fontId="18" fillId="3" borderId="41" xfId="0" applyNumberFormat="1" applyFont="1" applyFill="1" applyBorder="1" applyAlignment="1">
      <alignment horizontal="right"/>
    </xf>
    <xf numFmtId="4" fontId="18" fillId="3" borderId="41" xfId="0" applyNumberFormat="1" applyFont="1" applyFill="1" applyBorder="1"/>
    <xf numFmtId="4" fontId="18" fillId="3" borderId="42" xfId="0" applyNumberFormat="1" applyFont="1" applyFill="1" applyBorder="1"/>
    <xf numFmtId="4" fontId="18" fillId="3" borderId="43" xfId="0" applyNumberFormat="1" applyFont="1" applyFill="1" applyBorder="1"/>
    <xf numFmtId="4" fontId="18" fillId="4" borderId="11" xfId="0" applyNumberFormat="1" applyFont="1" applyFill="1" applyBorder="1" applyAlignment="1">
      <alignment horizontal="right"/>
    </xf>
    <xf numFmtId="4" fontId="18" fillId="4" borderId="11" xfId="0" applyNumberFormat="1" applyFont="1" applyFill="1" applyBorder="1"/>
    <xf numFmtId="4" fontId="18" fillId="4" borderId="12" xfId="0" applyNumberFormat="1" applyFont="1" applyFill="1" applyBorder="1"/>
    <xf numFmtId="4" fontId="18" fillId="4" borderId="4" xfId="0" applyNumberFormat="1" applyFont="1" applyFill="1" applyBorder="1"/>
    <xf numFmtId="0" fontId="6" fillId="0" borderId="2" xfId="0" applyFont="1" applyBorder="1" applyAlignment="1">
      <alignment horizontal="center" wrapText="1"/>
    </xf>
    <xf numFmtId="0" fontId="6" fillId="3" borderId="11" xfId="0" applyFont="1" applyFill="1" applyBorder="1" applyAlignment="1">
      <alignment horizontal="center" wrapText="1"/>
    </xf>
    <xf numFmtId="3" fontId="5" fillId="4" borderId="15" xfId="0" applyNumberFormat="1" applyFont="1" applyFill="1" applyBorder="1"/>
    <xf numFmtId="3" fontId="5" fillId="0" borderId="15" xfId="0" applyNumberFormat="1" applyFont="1" applyBorder="1"/>
    <xf numFmtId="3" fontId="6" fillId="3" borderId="15" xfId="0" applyNumberFormat="1" applyFont="1" applyFill="1" applyBorder="1"/>
    <xf numFmtId="3" fontId="5" fillId="0" borderId="16" xfId="0" applyNumberFormat="1" applyFont="1" applyBorder="1"/>
    <xf numFmtId="3" fontId="5" fillId="4" borderId="1" xfId="0" applyNumberFormat="1" applyFont="1" applyFill="1" applyBorder="1"/>
    <xf numFmtId="3" fontId="6" fillId="3" borderId="1" xfId="0" applyNumberFormat="1" applyFont="1" applyFill="1" applyBorder="1"/>
    <xf numFmtId="3" fontId="6" fillId="3" borderId="11" xfId="0" applyNumberFormat="1" applyFont="1" applyFill="1" applyBorder="1"/>
    <xf numFmtId="3" fontId="5" fillId="0" borderId="4" xfId="0" applyNumberFormat="1" applyFont="1" applyBorder="1"/>
    <xf numFmtId="3" fontId="5" fillId="3" borderId="1" xfId="0" applyNumberFormat="1" applyFont="1" applyFill="1" applyBorder="1" applyAlignment="1">
      <alignment horizontal="right"/>
    </xf>
    <xf numFmtId="3" fontId="5" fillId="3" borderId="5" xfId="0" applyNumberFormat="1" applyFont="1" applyFill="1" applyBorder="1" applyAlignment="1">
      <alignment horizontal="right"/>
    </xf>
    <xf numFmtId="3" fontId="5" fillId="3" borderId="3" xfId="0" applyNumberFormat="1" applyFont="1" applyFill="1" applyBorder="1" applyAlignment="1"/>
    <xf numFmtId="3" fontId="5" fillId="0" borderId="1" xfId="0" applyNumberFormat="1" applyFont="1" applyFill="1" applyBorder="1" applyAlignment="1">
      <alignment horizontal="right"/>
    </xf>
    <xf numFmtId="3" fontId="5" fillId="0" borderId="5" xfId="0" applyNumberFormat="1" applyFont="1" applyFill="1" applyBorder="1" applyAlignment="1">
      <alignment horizontal="right"/>
    </xf>
    <xf numFmtId="3" fontId="5" fillId="0" borderId="3" xfId="0" applyNumberFormat="1" applyFont="1" applyFill="1" applyBorder="1" applyAlignment="1"/>
    <xf numFmtId="3" fontId="5" fillId="0" borderId="11" xfId="0" applyNumberFormat="1" applyFont="1" applyFill="1" applyBorder="1" applyAlignment="1">
      <alignment horizontal="right"/>
    </xf>
    <xf numFmtId="3" fontId="5" fillId="0" borderId="12" xfId="0" applyNumberFormat="1" applyFont="1" applyFill="1" applyBorder="1" applyAlignment="1">
      <alignment horizontal="right"/>
    </xf>
    <xf numFmtId="3" fontId="5" fillId="0" borderId="4" xfId="0" applyNumberFormat="1" applyFont="1" applyFill="1" applyBorder="1" applyAlignment="1"/>
    <xf numFmtId="3" fontId="5" fillId="3" borderId="3" xfId="0" applyNumberFormat="1" applyFont="1" applyFill="1" applyBorder="1" applyAlignment="1">
      <alignment horizontal="right"/>
    </xf>
    <xf numFmtId="3" fontId="18" fillId="0" borderId="11" xfId="0" applyNumberFormat="1" applyFont="1" applyFill="1" applyBorder="1" applyAlignment="1">
      <alignment horizontal="right"/>
    </xf>
    <xf numFmtId="3" fontId="18" fillId="0" borderId="11" xfId="0" applyNumberFormat="1" applyFont="1" applyFill="1" applyBorder="1"/>
    <xf numFmtId="3" fontId="5" fillId="3" borderId="4" xfId="0" applyNumberFormat="1" applyFont="1" applyFill="1" applyBorder="1" applyAlignment="1">
      <alignment horizontal="right"/>
    </xf>
    <xf numFmtId="9" fontId="5" fillId="0" borderId="1" xfId="0" applyNumberFormat="1" applyFont="1" applyFill="1" applyBorder="1" applyAlignment="1">
      <alignment horizontal="right" wrapText="1"/>
    </xf>
    <xf numFmtId="0" fontId="5" fillId="0" borderId="2" xfId="0" applyFont="1" applyFill="1" applyBorder="1" applyAlignment="1">
      <alignment horizontal="left" wrapText="1"/>
    </xf>
    <xf numFmtId="0" fontId="5" fillId="0" borderId="2" xfId="0" applyFont="1" applyFill="1" applyBorder="1" applyAlignment="1">
      <alignment horizontal="left"/>
    </xf>
    <xf numFmtId="0" fontId="5" fillId="0" borderId="61" xfId="0" applyFont="1" applyBorder="1" applyAlignment="1">
      <alignment wrapText="1"/>
    </xf>
    <xf numFmtId="0" fontId="6" fillId="0" borderId="48" xfId="0" applyFont="1" applyFill="1" applyBorder="1" applyAlignment="1">
      <alignment horizontal="center" wrapText="1"/>
    </xf>
    <xf numFmtId="0" fontId="5" fillId="5" borderId="14" xfId="0" applyFont="1" applyFill="1" applyBorder="1" applyAlignment="1">
      <alignment horizontal="left" wrapText="1"/>
    </xf>
    <xf numFmtId="0" fontId="5" fillId="5" borderId="2" xfId="0" applyFont="1" applyFill="1" applyBorder="1" applyAlignment="1">
      <alignment horizontal="left"/>
    </xf>
    <xf numFmtId="0" fontId="6" fillId="0" borderId="49" xfId="0" applyFont="1" applyFill="1" applyBorder="1" applyAlignment="1">
      <alignment horizontal="center" wrapText="1"/>
    </xf>
    <xf numFmtId="9" fontId="5" fillId="0" borderId="3" xfId="6" applyFont="1" applyFill="1" applyBorder="1" applyAlignment="1">
      <alignment horizontal="right" wrapText="1"/>
    </xf>
    <xf numFmtId="0" fontId="18" fillId="5" borderId="2" xfId="0" applyFont="1" applyFill="1" applyBorder="1" applyAlignment="1">
      <alignment horizontal="left"/>
    </xf>
    <xf numFmtId="0" fontId="18" fillId="0" borderId="2" xfId="0" applyFont="1" applyFill="1" applyBorder="1" applyAlignment="1">
      <alignment horizontal="left"/>
    </xf>
    <xf numFmtId="0" fontId="18" fillId="0" borderId="10" xfId="0" applyFont="1" applyFill="1" applyBorder="1" applyAlignment="1">
      <alignment horizontal="left"/>
    </xf>
    <xf numFmtId="3" fontId="6" fillId="3" borderId="11" xfId="0" applyNumberFormat="1" applyFont="1" applyFill="1" applyBorder="1" applyAlignment="1">
      <alignment horizontal="right" wrapText="1"/>
    </xf>
    <xf numFmtId="3" fontId="6" fillId="3" borderId="4" xfId="0" applyNumberFormat="1" applyFont="1" applyFill="1" applyBorder="1" applyAlignment="1">
      <alignment horizontal="right" wrapText="1"/>
    </xf>
    <xf numFmtId="3" fontId="5" fillId="0" borderId="3" xfId="0" applyNumberFormat="1" applyFont="1" applyBorder="1" applyAlignment="1">
      <alignment horizontal="right"/>
    </xf>
    <xf numFmtId="3" fontId="5" fillId="0" borderId="3" xfId="0" applyNumberFormat="1" applyFont="1" applyBorder="1" applyAlignment="1">
      <alignment horizontal="right" wrapText="1"/>
    </xf>
    <xf numFmtId="3" fontId="5" fillId="0" borderId="4" xfId="0" applyNumberFormat="1" applyFont="1" applyBorder="1" applyAlignment="1">
      <alignment horizontal="right"/>
    </xf>
    <xf numFmtId="3" fontId="5" fillId="0" borderId="3" xfId="0" applyNumberFormat="1" applyFont="1" applyBorder="1" applyAlignment="1"/>
    <xf numFmtId="3" fontId="5" fillId="0" borderId="3" xfId="0" applyNumberFormat="1" applyFont="1" applyFill="1" applyBorder="1"/>
    <xf numFmtId="3" fontId="18" fillId="0" borderId="4" xfId="0" applyNumberFormat="1" applyFont="1" applyFill="1" applyBorder="1"/>
    <xf numFmtId="0" fontId="35" fillId="0" borderId="1" xfId="0" applyFont="1" applyBorder="1" applyAlignment="1">
      <alignment horizontal="center" wrapText="1"/>
    </xf>
    <xf numFmtId="0" fontId="35" fillId="0" borderId="3" xfId="0" applyFont="1" applyBorder="1" applyAlignment="1">
      <alignment horizontal="center" wrapText="1"/>
    </xf>
    <xf numFmtId="0" fontId="34" fillId="0" borderId="2" xfId="0" applyFont="1" applyBorder="1" applyAlignment="1">
      <alignment horizontal="center" wrapText="1"/>
    </xf>
    <xf numFmtId="0" fontId="34" fillId="0" borderId="6" xfId="0" applyFont="1" applyBorder="1" applyAlignment="1">
      <alignment horizontal="center" wrapText="1"/>
    </xf>
    <xf numFmtId="0" fontId="36" fillId="7" borderId="2" xfId="0" applyFont="1" applyFill="1" applyBorder="1" applyAlignment="1">
      <alignment wrapText="1"/>
    </xf>
    <xf numFmtId="0" fontId="32" fillId="7" borderId="1" xfId="0" applyFont="1" applyFill="1" applyBorder="1" applyAlignment="1">
      <alignment vertical="center" wrapText="1"/>
    </xf>
    <xf numFmtId="0" fontId="32" fillId="7" borderId="3" xfId="0" applyFont="1" applyFill="1" applyBorder="1" applyAlignment="1">
      <alignment vertical="center" wrapText="1"/>
    </xf>
    <xf numFmtId="0" fontId="32" fillId="7" borderId="27" xfId="0" applyFont="1" applyFill="1" applyBorder="1" applyAlignment="1">
      <alignment vertical="center" wrapText="1"/>
    </xf>
    <xf numFmtId="0" fontId="36" fillId="9" borderId="10" xfId="0" applyFont="1" applyFill="1" applyBorder="1" applyAlignment="1">
      <alignment wrapText="1"/>
    </xf>
    <xf numFmtId="3" fontId="36" fillId="9" borderId="11" xfId="0" applyNumberFormat="1" applyFont="1" applyFill="1" applyBorder="1" applyAlignment="1">
      <alignment horizontal="right" wrapText="1"/>
    </xf>
    <xf numFmtId="3" fontId="36" fillId="9" borderId="4" xfId="0" applyNumberFormat="1" applyFont="1" applyFill="1" applyBorder="1" applyAlignment="1">
      <alignment horizontal="right" wrapText="1"/>
    </xf>
    <xf numFmtId="0" fontId="36" fillId="9" borderId="53" xfId="0" applyFont="1" applyFill="1" applyBorder="1" applyAlignment="1">
      <alignment horizontal="right" wrapText="1"/>
    </xf>
    <xf numFmtId="0" fontId="36" fillId="9" borderId="4" xfId="0" applyFont="1" applyFill="1" applyBorder="1" applyAlignment="1">
      <alignment horizontal="right" wrapText="1"/>
    </xf>
    <xf numFmtId="3" fontId="6" fillId="3" borderId="4" xfId="0" applyNumberFormat="1" applyFont="1" applyFill="1" applyBorder="1" applyAlignment="1">
      <alignment wrapText="1"/>
    </xf>
    <xf numFmtId="0" fontId="6" fillId="2" borderId="5" xfId="0" applyFont="1" applyFill="1" applyBorder="1" applyAlignment="1">
      <alignment wrapText="1"/>
    </xf>
    <xf numFmtId="0" fontId="37" fillId="0" borderId="2" xfId="0" applyFont="1" applyBorder="1" applyAlignment="1">
      <alignment wrapText="1"/>
    </xf>
    <xf numFmtId="0" fontId="38" fillId="8" borderId="2" xfId="0" applyFont="1" applyFill="1" applyBorder="1" applyAlignment="1">
      <alignment vertical="center" wrapText="1"/>
    </xf>
    <xf numFmtId="0" fontId="39" fillId="8" borderId="2" xfId="0" applyFont="1" applyFill="1" applyBorder="1" applyAlignment="1">
      <alignment horizontal="left" vertical="center" wrapText="1"/>
    </xf>
    <xf numFmtId="0" fontId="39" fillId="8" borderId="3" xfId="0" applyFont="1" applyFill="1" applyBorder="1" applyAlignment="1">
      <alignment horizontal="left" vertical="center" wrapText="1"/>
    </xf>
    <xf numFmtId="0" fontId="39" fillId="8"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2" borderId="2" xfId="0" applyFont="1" applyFill="1" applyBorder="1" applyAlignment="1">
      <alignment horizontal="left" vertical="center" wrapText="1"/>
    </xf>
    <xf numFmtId="4" fontId="6" fillId="2" borderId="1" xfId="0" applyNumberFormat="1" applyFont="1" applyFill="1" applyBorder="1" applyAlignment="1">
      <alignment vertical="center" wrapText="1"/>
    </xf>
    <xf numFmtId="4" fontId="6" fillId="2" borderId="3" xfId="0" applyNumberFormat="1" applyFont="1" applyFill="1" applyBorder="1" applyAlignment="1">
      <alignment vertical="center" wrapText="1"/>
    </xf>
    <xf numFmtId="0" fontId="6" fillId="2" borderId="2"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4" borderId="2" xfId="0" applyFont="1" applyFill="1" applyBorder="1" applyAlignment="1">
      <alignment horizontal="left" vertical="center" wrapText="1"/>
    </xf>
    <xf numFmtId="1" fontId="6" fillId="4" borderId="1" xfId="0" applyNumberFormat="1" applyFont="1" applyFill="1" applyBorder="1" applyAlignment="1">
      <alignment vertical="center" wrapText="1"/>
    </xf>
    <xf numFmtId="1" fontId="6" fillId="4" borderId="3" xfId="0" applyNumberFormat="1" applyFont="1" applyFill="1" applyBorder="1" applyAlignment="1">
      <alignment vertical="center" wrapText="1"/>
    </xf>
    <xf numFmtId="0" fontId="6" fillId="4" borderId="2"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5" fillId="4" borderId="2" xfId="0" applyFont="1" applyFill="1" applyBorder="1" applyAlignment="1">
      <alignment horizontal="left" vertical="center" wrapText="1"/>
    </xf>
    <xf numFmtId="1" fontId="6" fillId="4" borderId="27" xfId="0" applyNumberFormat="1" applyFont="1" applyFill="1" applyBorder="1" applyAlignment="1">
      <alignment horizontal="center" vertical="center" wrapText="1"/>
    </xf>
    <xf numFmtId="1" fontId="6" fillId="4" borderId="6" xfId="0" applyNumberFormat="1"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2" xfId="0" applyFont="1" applyFill="1" applyBorder="1" applyAlignment="1">
      <alignment vertical="center" wrapText="1"/>
    </xf>
    <xf numFmtId="1" fontId="8" fillId="4" borderId="6" xfId="0" applyNumberFormat="1" applyFont="1" applyFill="1" applyBorder="1" applyAlignment="1">
      <alignment horizontal="right" vertical="center" wrapText="1"/>
    </xf>
    <xf numFmtId="0" fontId="8" fillId="4" borderId="6" xfId="0" applyFont="1" applyFill="1" applyBorder="1" applyAlignment="1">
      <alignment vertical="center" wrapText="1"/>
    </xf>
    <xf numFmtId="0" fontId="5" fillId="4" borderId="6" xfId="0" applyFont="1" applyFill="1" applyBorder="1" applyAlignment="1">
      <alignment horizontal="right" vertical="center" wrapText="1"/>
    </xf>
    <xf numFmtId="0" fontId="5" fillId="4" borderId="6" xfId="0" applyFont="1" applyFill="1" applyBorder="1" applyAlignment="1">
      <alignment vertical="center" wrapText="1"/>
    </xf>
    <xf numFmtId="1" fontId="6" fillId="4" borderId="27" xfId="0" applyNumberFormat="1" applyFont="1" applyFill="1" applyBorder="1" applyAlignment="1">
      <alignment vertical="center" wrapText="1"/>
    </xf>
    <xf numFmtId="0" fontId="5" fillId="4" borderId="2" xfId="0" applyFont="1" applyFill="1" applyBorder="1" applyAlignment="1">
      <alignment vertical="center" wrapText="1"/>
    </xf>
    <xf numFmtId="0" fontId="6" fillId="3" borderId="52" xfId="0" applyFont="1" applyFill="1" applyBorder="1" applyAlignment="1">
      <alignment horizontal="left" vertical="center" wrapText="1"/>
    </xf>
    <xf numFmtId="1" fontId="6" fillId="3" borderId="11" xfId="0" applyNumberFormat="1" applyFont="1" applyFill="1" applyBorder="1" applyAlignment="1">
      <alignment vertical="center" wrapText="1"/>
    </xf>
    <xf numFmtId="1" fontId="6" fillId="3" borderId="53" xfId="0" applyNumberFormat="1" applyFont="1" applyFill="1" applyBorder="1" applyAlignment="1">
      <alignment vertical="center" wrapText="1"/>
    </xf>
    <xf numFmtId="0" fontId="6" fillId="3" borderId="10" xfId="0" applyFont="1" applyFill="1" applyBorder="1" applyAlignment="1">
      <alignment vertical="center" wrapText="1"/>
    </xf>
    <xf numFmtId="0" fontId="6" fillId="3" borderId="21" xfId="0" applyFont="1" applyFill="1" applyBorder="1" applyAlignment="1">
      <alignment vertical="center" wrapText="1"/>
    </xf>
    <xf numFmtId="0" fontId="40" fillId="0" borderId="24" xfId="9" applyFont="1" applyFill="1" applyBorder="1" applyAlignment="1">
      <alignment horizontal="center" vertical="center" wrapText="1"/>
    </xf>
    <xf numFmtId="0" fontId="1" fillId="0" borderId="3" xfId="9" applyFont="1" applyFill="1" applyBorder="1" applyAlignment="1">
      <alignment horizontal="left" vertical="center" wrapText="1"/>
    </xf>
    <xf numFmtId="0" fontId="1" fillId="0" borderId="9" xfId="9" applyFont="1" applyFill="1" applyBorder="1" applyAlignment="1">
      <alignment horizontal="left" vertical="center" wrapText="1"/>
    </xf>
    <xf numFmtId="0" fontId="6" fillId="2" borderId="27" xfId="0" applyFont="1" applyFill="1" applyBorder="1" applyAlignment="1">
      <alignment wrapText="1"/>
    </xf>
    <xf numFmtId="0" fontId="5" fillId="4" borderId="3" xfId="0" applyFont="1" applyFill="1" applyBorder="1" applyAlignment="1">
      <alignment horizontal="left" vertical="center" wrapText="1"/>
    </xf>
    <xf numFmtId="0" fontId="6" fillId="2" borderId="2" xfId="0" applyFont="1" applyFill="1" applyBorder="1" applyAlignment="1">
      <alignment horizontal="left" vertical="top" wrapText="1"/>
    </xf>
    <xf numFmtId="0" fontId="6" fillId="2" borderId="6" xfId="0" applyFont="1" applyFill="1" applyBorder="1" applyAlignment="1">
      <alignment horizontal="left" vertical="top" wrapText="1"/>
    </xf>
    <xf numFmtId="0" fontId="15" fillId="0" borderId="0" xfId="0" applyFont="1" applyAlignment="1">
      <alignment wrapText="1"/>
    </xf>
    <xf numFmtId="0" fontId="0" fillId="0" borderId="0" xfId="0" applyAlignment="1">
      <alignment wrapText="1"/>
    </xf>
    <xf numFmtId="0" fontId="6" fillId="2" borderId="7" xfId="0" applyFont="1" applyFill="1" applyBorder="1" applyAlignment="1">
      <alignment wrapText="1"/>
    </xf>
    <xf numFmtId="0" fontId="6" fillId="2" borderId="72" xfId="0" applyFont="1" applyFill="1" applyBorder="1" applyAlignment="1">
      <alignment wrapText="1"/>
    </xf>
    <xf numFmtId="0" fontId="5"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0" fillId="0" borderId="0" xfId="0" applyBorder="1"/>
    <xf numFmtId="0" fontId="0" fillId="0" borderId="37" xfId="0" applyBorder="1"/>
    <xf numFmtId="0" fontId="11" fillId="0" borderId="1" xfId="1" applyFont="1" applyBorder="1" applyAlignment="1">
      <alignment horizontal="center" wrapText="1"/>
    </xf>
    <xf numFmtId="0" fontId="11" fillId="0" borderId="3" xfId="1" applyFont="1" applyBorder="1" applyAlignment="1">
      <alignment horizontal="center" wrapText="1"/>
    </xf>
    <xf numFmtId="0" fontId="6" fillId="0" borderId="2" xfId="1" applyFont="1" applyBorder="1" applyAlignment="1">
      <alignment horizontal="center" vertical="center" wrapText="1"/>
    </xf>
    <xf numFmtId="0" fontId="6" fillId="0" borderId="6" xfId="1" applyFont="1" applyBorder="1" applyAlignment="1">
      <alignment horizontal="center" vertical="center" wrapText="1"/>
    </xf>
    <xf numFmtId="0" fontId="6" fillId="2" borderId="2" xfId="1" applyFont="1" applyFill="1" applyBorder="1" applyAlignment="1">
      <alignment wrapText="1"/>
    </xf>
    <xf numFmtId="0" fontId="6" fillId="2" borderId="1" xfId="1" applyFont="1" applyFill="1" applyBorder="1" applyAlignment="1">
      <alignment wrapText="1"/>
    </xf>
    <xf numFmtId="0" fontId="6" fillId="2" borderId="3" xfId="1" applyFont="1" applyFill="1" applyBorder="1" applyAlignment="1">
      <alignment wrapText="1"/>
    </xf>
    <xf numFmtId="0" fontId="6" fillId="2" borderId="2" xfId="1" applyFont="1" applyFill="1" applyBorder="1" applyAlignment="1">
      <alignment vertical="center" wrapText="1"/>
    </xf>
    <xf numFmtId="0" fontId="6" fillId="2" borderId="6" xfId="1" applyFont="1" applyFill="1" applyBorder="1" applyAlignment="1">
      <alignment vertical="center" wrapText="1"/>
    </xf>
    <xf numFmtId="0" fontId="41" fillId="0" borderId="2" xfId="0" applyFont="1" applyBorder="1" applyAlignment="1">
      <alignment horizontal="center" wrapText="1"/>
    </xf>
    <xf numFmtId="0" fontId="41" fillId="0" borderId="6" xfId="0" applyFont="1" applyBorder="1" applyAlignment="1">
      <alignment horizontal="center" wrapText="1"/>
    </xf>
    <xf numFmtId="0" fontId="41" fillId="10" borderId="2" xfId="0" applyFont="1" applyFill="1" applyBorder="1" applyAlignment="1">
      <alignment horizontal="left" wrapText="1" indent="1"/>
    </xf>
    <xf numFmtId="0" fontId="41" fillId="10" borderId="1" xfId="0" applyFont="1" applyFill="1" applyBorder="1" applyAlignment="1">
      <alignment wrapText="1"/>
    </xf>
    <xf numFmtId="0" fontId="41" fillId="10" borderId="3" xfId="0" applyFont="1" applyFill="1" applyBorder="1" applyAlignment="1">
      <alignment wrapText="1"/>
    </xf>
    <xf numFmtId="0" fontId="41" fillId="10" borderId="2" xfId="0" applyFont="1" applyFill="1" applyBorder="1" applyAlignment="1">
      <alignment wrapText="1"/>
    </xf>
    <xf numFmtId="0" fontId="41" fillId="10" borderId="6" xfId="0" applyFont="1" applyFill="1" applyBorder="1" applyAlignment="1">
      <alignment wrapText="1"/>
    </xf>
    <xf numFmtId="0" fontId="11"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3" fillId="0" borderId="59" xfId="0" applyFont="1" applyFill="1" applyBorder="1" applyAlignment="1">
      <alignment vertical="center" wrapText="1"/>
    </xf>
    <xf numFmtId="0" fontId="12" fillId="0" borderId="37" xfId="0" applyFont="1" applyFill="1" applyBorder="1" applyAlignment="1"/>
    <xf numFmtId="0" fontId="5" fillId="0" borderId="37" xfId="0" applyFont="1" applyBorder="1" applyAlignment="1">
      <alignment vertical="center" wrapText="1"/>
    </xf>
    <xf numFmtId="0" fontId="5" fillId="0" borderId="37" xfId="0" applyFont="1" applyBorder="1" applyAlignment="1">
      <alignment vertical="center"/>
    </xf>
    <xf numFmtId="0" fontId="0" fillId="0" borderId="22" xfId="0" applyBorder="1" applyAlignment="1">
      <alignment vertical="center"/>
    </xf>
    <xf numFmtId="0" fontId="11" fillId="0" borderId="2" xfId="0" applyFont="1" applyBorder="1" applyAlignment="1">
      <alignment horizontal="center" wrapText="1"/>
    </xf>
    <xf numFmtId="0" fontId="11" fillId="0" borderId="6" xfId="0" applyFont="1" applyBorder="1" applyAlignment="1">
      <alignment horizontal="center" wrapText="1"/>
    </xf>
    <xf numFmtId="0" fontId="0" fillId="0" borderId="0" xfId="0" applyAlignment="1"/>
    <xf numFmtId="0" fontId="18" fillId="0" borderId="0" xfId="0" applyFont="1" applyAlignment="1"/>
    <xf numFmtId="0" fontId="0" fillId="0" borderId="73" xfId="0" applyBorder="1" applyAlignment="1">
      <alignment wrapText="1"/>
    </xf>
    <xf numFmtId="3" fontId="18" fillId="0" borderId="27" xfId="0" applyNumberFormat="1" applyFont="1" applyFill="1" applyBorder="1" applyAlignment="1">
      <alignment wrapText="1"/>
    </xf>
    <xf numFmtId="3" fontId="18" fillId="0" borderId="1" xfId="0" applyNumberFormat="1" applyFont="1" applyFill="1" applyBorder="1" applyAlignment="1">
      <alignment wrapText="1"/>
    </xf>
    <xf numFmtId="3" fontId="18" fillId="0" borderId="5" xfId="0" applyNumberFormat="1" applyFont="1" applyFill="1" applyBorder="1" applyAlignment="1">
      <alignment wrapText="1"/>
    </xf>
    <xf numFmtId="3" fontId="18" fillId="0" borderId="2" xfId="0" applyNumberFormat="1" applyFont="1" applyFill="1" applyBorder="1" applyAlignment="1">
      <alignment wrapText="1"/>
    </xf>
    <xf numFmtId="3" fontId="18" fillId="0" borderId="3" xfId="0" applyNumberFormat="1" applyFont="1" applyFill="1" applyBorder="1" applyAlignment="1">
      <alignment wrapText="1"/>
    </xf>
    <xf numFmtId="3" fontId="18" fillId="0" borderId="26" xfId="0" applyNumberFormat="1" applyFont="1" applyFill="1" applyBorder="1" applyAlignment="1">
      <alignment wrapText="1"/>
    </xf>
    <xf numFmtId="3" fontId="18" fillId="0" borderId="34" xfId="0" applyNumberFormat="1" applyFont="1" applyFill="1" applyBorder="1" applyAlignment="1">
      <alignment wrapText="1"/>
    </xf>
    <xf numFmtId="3" fontId="18" fillId="0" borderId="40" xfId="0" applyNumberFormat="1" applyFont="1" applyFill="1" applyBorder="1" applyAlignment="1">
      <alignment horizontal="right" wrapText="1"/>
    </xf>
    <xf numFmtId="3" fontId="18" fillId="0" borderId="62" xfId="0" applyNumberFormat="1" applyFont="1" applyFill="1" applyBorder="1" applyAlignment="1">
      <alignment horizontal="right" wrapText="1"/>
    </xf>
    <xf numFmtId="3" fontId="18" fillId="0" borderId="39" xfId="0" applyNumberFormat="1" applyFont="1" applyFill="1" applyBorder="1" applyAlignment="1">
      <alignment horizontal="right" wrapText="1"/>
    </xf>
    <xf numFmtId="3" fontId="18" fillId="0" borderId="7" xfId="0" applyNumberFormat="1" applyFont="1" applyFill="1" applyBorder="1" applyAlignment="1">
      <alignment horizontal="right" wrapText="1"/>
    </xf>
    <xf numFmtId="3" fontId="18" fillId="0" borderId="9" xfId="0" applyNumberFormat="1" applyFont="1" applyFill="1" applyBorder="1" applyAlignment="1">
      <alignment horizontal="right" wrapText="1"/>
    </xf>
    <xf numFmtId="3" fontId="18" fillId="0" borderId="55" xfId="0" applyNumberFormat="1" applyFont="1" applyFill="1" applyBorder="1" applyAlignment="1">
      <alignment horizontal="right" wrapText="1"/>
    </xf>
    <xf numFmtId="3" fontId="6" fillId="3" borderId="53" xfId="0" applyNumberFormat="1" applyFont="1" applyFill="1" applyBorder="1" applyAlignment="1">
      <alignment wrapText="1"/>
    </xf>
    <xf numFmtId="3" fontId="6" fillId="3" borderId="54" xfId="0" applyNumberFormat="1" applyFont="1" applyFill="1" applyBorder="1" applyAlignment="1">
      <alignment wrapText="1"/>
    </xf>
    <xf numFmtId="3" fontId="6" fillId="3" borderId="12" xfId="0" applyNumberFormat="1" applyFont="1" applyFill="1" applyBorder="1" applyAlignment="1">
      <alignment wrapText="1"/>
    </xf>
    <xf numFmtId="3" fontId="6" fillId="3" borderId="10" xfId="0" applyNumberFormat="1" applyFont="1" applyFill="1" applyBorder="1" applyAlignment="1">
      <alignment wrapText="1"/>
    </xf>
    <xf numFmtId="3" fontId="6" fillId="3" borderId="52" xfId="0" applyNumberFormat="1" applyFont="1" applyFill="1" applyBorder="1" applyAlignment="1">
      <alignment wrapText="1"/>
    </xf>
    <xf numFmtId="0" fontId="6" fillId="0" borderId="1" xfId="0" applyFont="1" applyBorder="1" applyAlignment="1">
      <alignment horizontal="center" wrapText="1"/>
    </xf>
    <xf numFmtId="0" fontId="5" fillId="0" borderId="0" xfId="0" applyFont="1" applyAlignment="1">
      <alignment horizontal="left" wrapText="1"/>
    </xf>
    <xf numFmtId="0" fontId="6" fillId="3" borderId="11" xfId="0" applyFont="1" applyFill="1" applyBorder="1" applyAlignment="1">
      <alignment horizontal="center" wrapText="1"/>
    </xf>
    <xf numFmtId="0" fontId="6" fillId="0" borderId="9" xfId="0" applyFont="1" applyFill="1" applyBorder="1" applyAlignment="1">
      <alignment horizontal="center" wrapText="1"/>
    </xf>
    <xf numFmtId="0" fontId="11" fillId="0" borderId="1" xfId="0" applyFont="1" applyFill="1" applyBorder="1" applyAlignment="1">
      <alignment horizontal="center" vertical="center" wrapText="1"/>
    </xf>
    <xf numFmtId="0" fontId="6" fillId="0" borderId="1" xfId="1" applyFont="1" applyBorder="1" applyAlignment="1">
      <alignment horizontal="center" wrapText="1"/>
    </xf>
    <xf numFmtId="0" fontId="39" fillId="8" borderId="5" xfId="0" applyFont="1" applyFill="1" applyBorder="1" applyAlignment="1">
      <alignment horizontal="center" vertical="center" wrapText="1"/>
    </xf>
    <xf numFmtId="0" fontId="6" fillId="0" borderId="4" xfId="0" applyFont="1" applyBorder="1" applyAlignment="1">
      <alignment wrapText="1"/>
    </xf>
    <xf numFmtId="3" fontId="5" fillId="3" borderId="8" xfId="0" applyNumberFormat="1" applyFont="1" applyFill="1" applyBorder="1"/>
    <xf numFmtId="3" fontId="5" fillId="3" borderId="39" xfId="0" applyNumberFormat="1" applyFont="1" applyFill="1" applyBorder="1"/>
    <xf numFmtId="3" fontId="5" fillId="0" borderId="1" xfId="0" applyNumberFormat="1" applyFont="1" applyFill="1" applyBorder="1" applyAlignment="1"/>
    <xf numFmtId="3" fontId="5" fillId="3" borderId="6" xfId="0" applyNumberFormat="1" applyFont="1" applyFill="1" applyBorder="1" applyAlignment="1">
      <alignment wrapText="1"/>
    </xf>
    <xf numFmtId="10" fontId="5" fillId="0" borderId="1" xfId="0" applyNumberFormat="1" applyFont="1" applyBorder="1"/>
    <xf numFmtId="10" fontId="5" fillId="3" borderId="3" xfId="0" applyNumberFormat="1" applyFont="1" applyFill="1" applyBorder="1"/>
    <xf numFmtId="10" fontId="5" fillId="0" borderId="11" xfId="0" applyNumberFormat="1" applyFont="1" applyBorder="1"/>
    <xf numFmtId="10" fontId="5" fillId="3" borderId="4" xfId="0" applyNumberFormat="1" applyFont="1" applyFill="1" applyBorder="1"/>
    <xf numFmtId="165" fontId="0" fillId="0" borderId="1" xfId="0" applyNumberFormat="1" applyBorder="1"/>
    <xf numFmtId="165" fontId="0" fillId="3" borderId="3" xfId="0" applyNumberFormat="1" applyFill="1" applyBorder="1"/>
    <xf numFmtId="165" fontId="0" fillId="0" borderId="11" xfId="0" applyNumberFormat="1" applyBorder="1"/>
    <xf numFmtId="165" fontId="0" fillId="3" borderId="4" xfId="0" applyNumberFormat="1" applyFill="1" applyBorder="1"/>
    <xf numFmtId="165" fontId="0" fillId="0" borderId="41" xfId="0" applyNumberFormat="1" applyFill="1" applyBorder="1"/>
    <xf numFmtId="2" fontId="0" fillId="0" borderId="1" xfId="0" applyNumberFormat="1" applyBorder="1"/>
    <xf numFmtId="10" fontId="0" fillId="3" borderId="3" xfId="0" applyNumberFormat="1" applyFill="1" applyBorder="1"/>
    <xf numFmtId="10" fontId="0" fillId="3" borderId="4" xfId="0" applyNumberFormat="1" applyFill="1" applyBorder="1"/>
    <xf numFmtId="0" fontId="18" fillId="0" borderId="1" xfId="0" applyFont="1" applyBorder="1"/>
    <xf numFmtId="0" fontId="18" fillId="4" borderId="18" xfId="0" applyFont="1" applyFill="1" applyBorder="1"/>
    <xf numFmtId="0" fontId="18" fillId="3" borderId="20" xfId="0" applyFont="1" applyFill="1" applyBorder="1"/>
    <xf numFmtId="10" fontId="18" fillId="0" borderId="1" xfId="6" applyNumberFormat="1" applyFont="1" applyBorder="1"/>
    <xf numFmtId="10" fontId="18" fillId="3" borderId="3" xfId="6" applyNumberFormat="1" applyFont="1" applyFill="1" applyBorder="1"/>
    <xf numFmtId="10" fontId="18" fillId="0" borderId="8" xfId="6" applyNumberFormat="1" applyFont="1" applyBorder="1"/>
    <xf numFmtId="10" fontId="18" fillId="3" borderId="9" xfId="6" applyNumberFormat="1" applyFont="1" applyFill="1" applyBorder="1"/>
    <xf numFmtId="10" fontId="18" fillId="0" borderId="11" xfId="6" applyNumberFormat="1" applyFont="1" applyBorder="1"/>
    <xf numFmtId="10" fontId="18" fillId="3" borderId="4" xfId="6" applyNumberFormat="1" applyFont="1" applyFill="1" applyBorder="1"/>
    <xf numFmtId="165" fontId="18" fillId="4" borderId="11" xfId="0" applyNumberFormat="1" applyFont="1" applyFill="1" applyBorder="1"/>
    <xf numFmtId="10" fontId="18" fillId="0" borderId="1" xfId="0" applyNumberFormat="1" applyFont="1" applyBorder="1" applyAlignment="1">
      <alignment vertical="top"/>
    </xf>
    <xf numFmtId="10" fontId="18" fillId="0" borderId="27" xfId="0" applyNumberFormat="1" applyFont="1" applyBorder="1" applyAlignment="1">
      <alignment vertical="top"/>
    </xf>
    <xf numFmtId="10" fontId="18" fillId="3" borderId="3" xfId="0" applyNumberFormat="1" applyFont="1" applyFill="1" applyBorder="1" applyAlignment="1">
      <alignment horizontal="right" vertical="top" wrapText="1"/>
    </xf>
    <xf numFmtId="10" fontId="18" fillId="0" borderId="11" xfId="0" applyNumberFormat="1" applyFont="1" applyBorder="1" applyAlignment="1">
      <alignment vertical="top"/>
    </xf>
    <xf numFmtId="10" fontId="18" fillId="0" borderId="53" xfId="0" applyNumberFormat="1" applyFont="1" applyBorder="1" applyAlignment="1">
      <alignment vertical="top"/>
    </xf>
    <xf numFmtId="10" fontId="18" fillId="3" borderId="4" xfId="0" applyNumberFormat="1" applyFont="1" applyFill="1" applyBorder="1" applyAlignment="1">
      <alignment horizontal="right" vertical="top"/>
    </xf>
    <xf numFmtId="10" fontId="18" fillId="0" borderId="0" xfId="0" applyNumberFormat="1" applyFont="1"/>
    <xf numFmtId="10" fontId="18" fillId="0" borderId="1" xfId="7" applyNumberFormat="1" applyFont="1" applyFill="1" applyBorder="1"/>
    <xf numFmtId="10" fontId="18" fillId="3" borderId="3" xfId="7" applyNumberFormat="1" applyFont="1" applyFill="1" applyBorder="1"/>
    <xf numFmtId="10" fontId="18" fillId="0" borderId="11" xfId="7" applyNumberFormat="1" applyFont="1" applyFill="1" applyBorder="1"/>
    <xf numFmtId="10" fontId="18" fillId="3" borderId="4" xfId="7" applyNumberFormat="1" applyFont="1" applyFill="1" applyBorder="1"/>
    <xf numFmtId="10" fontId="18" fillId="0" borderId="1" xfId="0" applyNumberFormat="1" applyFont="1" applyBorder="1"/>
    <xf numFmtId="10" fontId="18" fillId="3" borderId="3" xfId="0" applyNumberFormat="1" applyFont="1" applyFill="1" applyBorder="1"/>
    <xf numFmtId="10" fontId="18" fillId="0" borderId="8" xfId="0" applyNumberFormat="1" applyFont="1" applyBorder="1"/>
    <xf numFmtId="10" fontId="18" fillId="3" borderId="9" xfId="0" applyNumberFormat="1" applyFont="1" applyFill="1" applyBorder="1"/>
    <xf numFmtId="10" fontId="18" fillId="0" borderId="11" xfId="0" applyNumberFormat="1" applyFont="1" applyBorder="1"/>
    <xf numFmtId="10" fontId="18" fillId="3" borderId="4" xfId="0" applyNumberFormat="1" applyFont="1" applyFill="1" applyBorder="1"/>
    <xf numFmtId="49" fontId="18" fillId="0" borderId="1" xfId="0" applyNumberFormat="1" applyFont="1" applyBorder="1"/>
    <xf numFmtId="10" fontId="18" fillId="0" borderId="15" xfId="0" applyNumberFormat="1" applyFont="1" applyBorder="1"/>
    <xf numFmtId="10" fontId="18" fillId="3" borderId="16" xfId="0" applyNumberFormat="1" applyFont="1" applyFill="1" applyBorder="1"/>
    <xf numFmtId="0" fontId="11" fillId="2" borderId="1" xfId="0" applyFont="1" applyFill="1" applyBorder="1" applyAlignment="1">
      <alignment vertical="center" wrapText="1"/>
    </xf>
    <xf numFmtId="10" fontId="18" fillId="3" borderId="1" xfId="0" applyNumberFormat="1" applyFont="1" applyFill="1" applyBorder="1"/>
    <xf numFmtId="0" fontId="11" fillId="2" borderId="1" xfId="0" applyFont="1" applyFill="1" applyBorder="1" applyAlignment="1">
      <alignment wrapText="1"/>
    </xf>
    <xf numFmtId="10" fontId="18" fillId="0" borderId="1" xfId="0" applyNumberFormat="1" applyFont="1" applyFill="1" applyBorder="1"/>
    <xf numFmtId="10" fontId="18" fillId="0" borderId="11" xfId="0" applyNumberFormat="1" applyFont="1" applyFill="1" applyBorder="1"/>
    <xf numFmtId="2" fontId="18" fillId="0" borderId="1" xfId="0" applyNumberFormat="1" applyFont="1" applyBorder="1"/>
    <xf numFmtId="2" fontId="18" fillId="3" borderId="3" xfId="0" applyNumberFormat="1" applyFont="1" applyFill="1" applyBorder="1"/>
    <xf numFmtId="2" fontId="18" fillId="0" borderId="1" xfId="0" applyNumberFormat="1" applyFont="1" applyBorder="1" applyAlignment="1">
      <alignment horizontal="right"/>
    </xf>
    <xf numFmtId="2" fontId="18" fillId="0" borderId="11" xfId="0" applyNumberFormat="1" applyFont="1" applyBorder="1"/>
    <xf numFmtId="0" fontId="18" fillId="0" borderId="11" xfId="0" applyFont="1" applyBorder="1" applyAlignment="1">
      <alignment horizontal="right"/>
    </xf>
    <xf numFmtId="2" fontId="18" fillId="3" borderId="4" xfId="0" applyNumberFormat="1" applyFont="1" applyFill="1" applyBorder="1"/>
    <xf numFmtId="0" fontId="18" fillId="0" borderId="11" xfId="0" applyFont="1" applyBorder="1"/>
    <xf numFmtId="10" fontId="18" fillId="0" borderId="1" xfId="0" applyNumberFormat="1" applyFont="1" applyBorder="1" applyAlignment="1">
      <alignment horizontal="center" wrapText="1"/>
    </xf>
    <xf numFmtId="10" fontId="18" fillId="0" borderId="11" xfId="0" applyNumberFormat="1" applyFont="1" applyBorder="1" applyAlignment="1">
      <alignment horizontal="center" wrapText="1"/>
    </xf>
    <xf numFmtId="0" fontId="5" fillId="5" borderId="2" xfId="0" applyFont="1" applyFill="1" applyBorder="1" applyAlignment="1">
      <alignment horizontal="left" wrapText="1" indent="2"/>
    </xf>
    <xf numFmtId="0" fontId="18" fillId="4" borderId="1" xfId="0" applyFont="1" applyFill="1" applyBorder="1"/>
    <xf numFmtId="0" fontId="7" fillId="2" borderId="23" xfId="0" applyFont="1" applyFill="1" applyBorder="1" applyAlignment="1">
      <alignment wrapText="1"/>
    </xf>
    <xf numFmtId="0" fontId="5" fillId="2" borderId="24" xfId="0" applyFont="1" applyFill="1" applyBorder="1"/>
    <xf numFmtId="0" fontId="6" fillId="2" borderId="76" xfId="0" applyFont="1" applyFill="1" applyBorder="1" applyAlignment="1">
      <alignment wrapText="1"/>
    </xf>
    <xf numFmtId="0" fontId="5" fillId="2" borderId="35" xfId="0" applyFont="1" applyFill="1" applyBorder="1"/>
    <xf numFmtId="0" fontId="5" fillId="2" borderId="25" xfId="0" applyFont="1" applyFill="1" applyBorder="1"/>
    <xf numFmtId="0" fontId="6" fillId="4" borderId="10" xfId="0" applyFont="1" applyFill="1" applyBorder="1" applyAlignment="1">
      <alignment wrapText="1"/>
    </xf>
    <xf numFmtId="0" fontId="18" fillId="0" borderId="18" xfId="0" applyFont="1" applyFill="1" applyBorder="1"/>
    <xf numFmtId="0" fontId="6" fillId="4" borderId="60" xfId="0" applyFont="1" applyFill="1" applyBorder="1" applyAlignment="1">
      <alignment wrapText="1"/>
    </xf>
    <xf numFmtId="0" fontId="18" fillId="0" borderId="77" xfId="0" applyFont="1" applyFill="1" applyBorder="1"/>
    <xf numFmtId="0" fontId="18" fillId="0" borderId="20" xfId="0" applyFont="1" applyFill="1" applyBorder="1"/>
    <xf numFmtId="0" fontId="26" fillId="2" borderId="14" xfId="0" applyFont="1" applyFill="1" applyBorder="1" applyAlignment="1">
      <alignment wrapText="1"/>
    </xf>
    <xf numFmtId="0" fontId="18" fillId="2" borderId="15" xfId="0" applyFont="1" applyFill="1" applyBorder="1"/>
    <xf numFmtId="0" fontId="6" fillId="2" borderId="78" xfId="0" applyFont="1" applyFill="1" applyBorder="1" applyAlignment="1">
      <alignment wrapText="1"/>
    </xf>
    <xf numFmtId="0" fontId="18" fillId="2" borderId="31" xfId="0" applyFont="1" applyFill="1" applyBorder="1"/>
    <xf numFmtId="0" fontId="18" fillId="2" borderId="16" xfId="0" applyFont="1" applyFill="1" applyBorder="1"/>
    <xf numFmtId="0" fontId="6" fillId="4" borderId="7" xfId="0" applyFont="1" applyFill="1" applyBorder="1" applyAlignment="1">
      <alignment vertical="center" wrapText="1"/>
    </xf>
    <xf numFmtId="0" fontId="18" fillId="0" borderId="41" xfId="0" applyFont="1" applyFill="1" applyBorder="1"/>
    <xf numFmtId="0" fontId="6" fillId="4" borderId="79" xfId="0" applyFont="1" applyFill="1" applyBorder="1" applyAlignment="1">
      <alignment wrapText="1"/>
    </xf>
    <xf numFmtId="0" fontId="18" fillId="0" borderId="42" xfId="0" applyFont="1" applyFill="1" applyBorder="1"/>
    <xf numFmtId="0" fontId="18" fillId="0" borderId="43" xfId="0" applyFont="1" applyFill="1" applyBorder="1"/>
    <xf numFmtId="0" fontId="26" fillId="2" borderId="23" xfId="0" applyFont="1" applyFill="1" applyBorder="1" applyAlignment="1">
      <alignment wrapText="1"/>
    </xf>
    <xf numFmtId="0" fontId="18" fillId="2" borderId="24" xfId="0" applyFont="1" applyFill="1" applyBorder="1" applyAlignment="1">
      <alignment horizontal="right"/>
    </xf>
    <xf numFmtId="0" fontId="18" fillId="2" borderId="25" xfId="0" applyFont="1" applyFill="1" applyBorder="1"/>
    <xf numFmtId="0" fontId="6" fillId="4" borderId="10" xfId="0" applyFont="1" applyFill="1" applyBorder="1" applyAlignment="1">
      <alignment vertical="center" wrapText="1"/>
    </xf>
    <xf numFmtId="0" fontId="18" fillId="0" borderId="4" xfId="0" applyFont="1" applyFill="1" applyBorder="1"/>
    <xf numFmtId="0" fontId="11" fillId="3" borderId="38" xfId="0" applyFont="1" applyFill="1" applyBorder="1" applyAlignment="1">
      <alignment wrapText="1"/>
    </xf>
    <xf numFmtId="0" fontId="18" fillId="3" borderId="41" xfId="0" applyFont="1" applyFill="1" applyBorder="1"/>
    <xf numFmtId="0" fontId="6" fillId="3" borderId="78" xfId="0" applyFont="1" applyFill="1" applyBorder="1" applyAlignment="1">
      <alignment wrapText="1"/>
    </xf>
    <xf numFmtId="0" fontId="18" fillId="3" borderId="42" xfId="0" applyFont="1" applyFill="1" applyBorder="1"/>
    <xf numFmtId="0" fontId="18" fillId="3" borderId="43" xfId="0" applyFont="1" applyFill="1" applyBorder="1"/>
    <xf numFmtId="0" fontId="18" fillId="4" borderId="11" xfId="0" applyFont="1" applyFill="1" applyBorder="1"/>
    <xf numFmtId="0" fontId="18" fillId="4" borderId="12" xfId="0" applyFont="1" applyFill="1" applyBorder="1"/>
    <xf numFmtId="0" fontId="6" fillId="3" borderId="23" xfId="0" applyFont="1" applyFill="1" applyBorder="1" applyAlignment="1">
      <alignment wrapText="1"/>
    </xf>
    <xf numFmtId="0" fontId="18" fillId="3" borderId="24" xfId="0" applyFont="1" applyFill="1" applyBorder="1"/>
    <xf numFmtId="0" fontId="18" fillId="3" borderId="25" xfId="0" applyFont="1" applyFill="1" applyBorder="1"/>
    <xf numFmtId="0" fontId="11" fillId="0" borderId="10" xfId="0" applyFont="1" applyBorder="1"/>
    <xf numFmtId="0" fontId="11" fillId="2" borderId="23" xfId="0" applyFont="1" applyFill="1" applyBorder="1"/>
    <xf numFmtId="0" fontId="18" fillId="2" borderId="35" xfId="0" applyFont="1" applyFill="1" applyBorder="1"/>
    <xf numFmtId="0" fontId="18" fillId="2" borderId="24" xfId="0" applyFont="1" applyFill="1" applyBorder="1"/>
    <xf numFmtId="0" fontId="6" fillId="4" borderId="11" xfId="0" applyFont="1" applyFill="1" applyBorder="1" applyAlignment="1">
      <alignment vertical="center" wrapText="1"/>
    </xf>
    <xf numFmtId="0" fontId="26" fillId="2" borderId="15" xfId="0" applyFont="1" applyFill="1" applyBorder="1" applyAlignment="1">
      <alignment wrapText="1"/>
    </xf>
    <xf numFmtId="0" fontId="18" fillId="0" borderId="12" xfId="0" applyFont="1" applyFill="1" applyBorder="1"/>
    <xf numFmtId="0" fontId="43" fillId="2" borderId="43" xfId="0" applyFont="1" applyFill="1" applyBorder="1"/>
    <xf numFmtId="0" fontId="43" fillId="2" borderId="42" xfId="0" applyFont="1" applyFill="1" applyBorder="1"/>
    <xf numFmtId="0" fontId="43" fillId="2" borderId="41" xfId="0" applyFont="1" applyFill="1" applyBorder="1"/>
    <xf numFmtId="0" fontId="44" fillId="2" borderId="78" xfId="0" applyFont="1" applyFill="1" applyBorder="1" applyAlignment="1">
      <alignment wrapText="1"/>
    </xf>
    <xf numFmtId="0" fontId="44" fillId="2" borderId="38" xfId="0" applyFont="1" applyFill="1" applyBorder="1" applyAlignment="1">
      <alignment wrapText="1"/>
    </xf>
    <xf numFmtId="0" fontId="18" fillId="4" borderId="4" xfId="0" applyFont="1" applyFill="1" applyBorder="1"/>
    <xf numFmtId="0" fontId="6" fillId="0" borderId="10" xfId="0" applyFont="1" applyFill="1" applyBorder="1" applyAlignment="1">
      <alignment vertical="center" wrapText="1"/>
    </xf>
    <xf numFmtId="0" fontId="26" fillId="2" borderId="24" xfId="0" applyFont="1" applyFill="1" applyBorder="1" applyAlignment="1">
      <alignment horizontal="left"/>
    </xf>
    <xf numFmtId="0" fontId="18" fillId="2" borderId="47" xfId="0" applyFont="1" applyFill="1" applyBorder="1"/>
    <xf numFmtId="0" fontId="26" fillId="0" borderId="23" xfId="0" applyFont="1" applyFill="1" applyBorder="1" applyAlignment="1">
      <alignment wrapText="1"/>
    </xf>
    <xf numFmtId="0" fontId="18" fillId="3" borderId="24" xfId="0" applyFont="1" applyFill="1" applyBorder="1" applyAlignment="1">
      <alignment wrapText="1"/>
    </xf>
    <xf numFmtId="0" fontId="6" fillId="0" borderId="78" xfId="0" applyFont="1" applyFill="1" applyBorder="1" applyAlignment="1">
      <alignment wrapText="1"/>
    </xf>
    <xf numFmtId="0" fontId="18" fillId="2" borderId="43" xfId="0" applyFont="1" applyFill="1" applyBorder="1"/>
    <xf numFmtId="0" fontId="18" fillId="2" borderId="42" xfId="0" applyFont="1" applyFill="1" applyBorder="1"/>
    <xf numFmtId="0" fontId="18" fillId="2" borderId="41" xfId="0" applyFont="1" applyFill="1" applyBorder="1"/>
    <xf numFmtId="0" fontId="26" fillId="2" borderId="38" xfId="0" applyFont="1" applyFill="1" applyBorder="1" applyAlignment="1">
      <alignment wrapText="1"/>
    </xf>
    <xf numFmtId="0" fontId="6" fillId="4" borderId="80" xfId="0" applyFont="1" applyFill="1" applyBorder="1" applyAlignment="1">
      <alignment wrapText="1"/>
    </xf>
    <xf numFmtId="0" fontId="18" fillId="0" borderId="25" xfId="0" applyFont="1" applyFill="1" applyBorder="1"/>
    <xf numFmtId="0" fontId="18" fillId="0" borderId="24" xfId="0" applyFont="1" applyFill="1" applyBorder="1"/>
    <xf numFmtId="0" fontId="6" fillId="0" borderId="23" xfId="0" applyFont="1" applyFill="1" applyBorder="1" applyAlignment="1">
      <alignment wrapText="1"/>
    </xf>
    <xf numFmtId="0" fontId="6" fillId="0" borderId="79" xfId="0" applyFont="1" applyFill="1" applyBorder="1" applyAlignment="1">
      <alignment wrapText="1"/>
    </xf>
    <xf numFmtId="0" fontId="18" fillId="0" borderId="16" xfId="0" applyFont="1" applyFill="1" applyBorder="1"/>
    <xf numFmtId="0" fontId="18" fillId="0" borderId="31" xfId="0" applyFont="1" applyFill="1" applyBorder="1"/>
    <xf numFmtId="0" fontId="18" fillId="0" borderId="15" xfId="0" applyFont="1" applyFill="1" applyBorder="1"/>
    <xf numFmtId="0" fontId="45" fillId="0" borderId="23" xfId="0" applyFont="1" applyFill="1" applyBorder="1" applyAlignment="1">
      <alignment vertical="center" wrapText="1"/>
    </xf>
    <xf numFmtId="0" fontId="11" fillId="0" borderId="38" xfId="0" applyFont="1" applyFill="1" applyBorder="1" applyAlignment="1">
      <alignment wrapText="1"/>
    </xf>
    <xf numFmtId="0" fontId="6" fillId="0" borderId="60" xfId="0" applyFont="1" applyFill="1" applyBorder="1" applyAlignment="1">
      <alignment wrapText="1"/>
    </xf>
    <xf numFmtId="0" fontId="18" fillId="0" borderId="24" xfId="0" applyFont="1" applyFill="1" applyBorder="1" applyAlignment="1">
      <alignment horizontal="right"/>
    </xf>
    <xf numFmtId="0" fontId="6" fillId="0" borderId="76" xfId="0" applyFont="1" applyFill="1" applyBorder="1" applyAlignment="1">
      <alignment wrapText="1"/>
    </xf>
    <xf numFmtId="0" fontId="45" fillId="0" borderId="2" xfId="0" applyFont="1" applyFill="1" applyBorder="1" applyAlignment="1">
      <alignment vertical="center" wrapText="1"/>
    </xf>
    <xf numFmtId="0" fontId="18" fillId="0" borderId="35" xfId="0" applyFont="1" applyFill="1" applyBorder="1"/>
    <xf numFmtId="0" fontId="5" fillId="0" borderId="25" xfId="0" applyFont="1" applyFill="1" applyBorder="1"/>
    <xf numFmtId="0" fontId="5" fillId="0" borderId="35" xfId="0" applyFont="1" applyFill="1" applyBorder="1"/>
    <xf numFmtId="0" fontId="5" fillId="0" borderId="24" xfId="0" applyFont="1" applyFill="1" applyBorder="1"/>
    <xf numFmtId="0" fontId="7" fillId="0" borderId="23" xfId="0" applyFont="1" applyFill="1" applyBorder="1" applyAlignment="1">
      <alignment wrapText="1"/>
    </xf>
    <xf numFmtId="0" fontId="18" fillId="3" borderId="47" xfId="0" applyFont="1" applyFill="1" applyBorder="1"/>
    <xf numFmtId="0" fontId="18" fillId="2" borderId="1" xfId="0" applyFont="1" applyFill="1" applyBorder="1"/>
    <xf numFmtId="0" fontId="6" fillId="2" borderId="13" xfId="0" applyFont="1" applyFill="1" applyBorder="1" applyAlignment="1">
      <alignment wrapText="1"/>
    </xf>
    <xf numFmtId="0" fontId="6" fillId="2" borderId="1" xfId="0" applyFont="1" applyFill="1" applyBorder="1" applyAlignment="1">
      <alignment vertical="center" wrapText="1"/>
    </xf>
    <xf numFmtId="0" fontId="6" fillId="2" borderId="15" xfId="0" applyFont="1" applyFill="1" applyBorder="1" applyAlignment="1">
      <alignment vertical="center" wrapText="1"/>
    </xf>
    <xf numFmtId="0" fontId="18" fillId="4" borderId="77" xfId="0" applyFont="1" applyFill="1" applyBorder="1"/>
    <xf numFmtId="0" fontId="6" fillId="3" borderId="76" xfId="0" applyFont="1" applyFill="1" applyBorder="1" applyAlignment="1">
      <alignment wrapText="1"/>
    </xf>
    <xf numFmtId="0" fontId="11" fillId="3" borderId="25" xfId="0" applyFont="1" applyFill="1" applyBorder="1"/>
    <xf numFmtId="0" fontId="11" fillId="3" borderId="24" xfId="0" applyFont="1" applyFill="1" applyBorder="1"/>
    <xf numFmtId="0" fontId="11" fillId="3" borderId="43" xfId="0" applyFont="1" applyFill="1" applyBorder="1"/>
    <xf numFmtId="0" fontId="11" fillId="3" borderId="45" xfId="0" applyFont="1" applyFill="1" applyBorder="1"/>
    <xf numFmtId="0" fontId="11" fillId="3" borderId="41" xfId="0" applyFont="1" applyFill="1" applyBorder="1"/>
    <xf numFmtId="0" fontId="46" fillId="0" borderId="81" xfId="0" applyNumberFormat="1" applyFont="1" applyFill="1" applyBorder="1" applyAlignment="1"/>
    <xf numFmtId="3" fontId="46" fillId="0" borderId="82" xfId="0" applyNumberFormat="1" applyFont="1" applyFill="1" applyBorder="1" applyAlignment="1">
      <alignment horizontal="right" vertical="center" wrapText="1"/>
    </xf>
    <xf numFmtId="3" fontId="46" fillId="0" borderId="83" xfId="0" applyNumberFormat="1" applyFont="1" applyFill="1" applyBorder="1" applyAlignment="1">
      <alignment horizontal="right" vertical="center" wrapText="1"/>
    </xf>
    <xf numFmtId="49" fontId="47" fillId="0" borderId="84" xfId="0" applyNumberFormat="1" applyFont="1" applyFill="1" applyBorder="1" applyAlignment="1">
      <alignment wrapText="1"/>
    </xf>
    <xf numFmtId="3" fontId="46" fillId="0" borderId="85" xfId="0" applyNumberFormat="1" applyFont="1" applyFill="1" applyBorder="1" applyAlignment="1"/>
    <xf numFmtId="3" fontId="46" fillId="0" borderId="86" xfId="0" applyNumberFormat="1" applyFont="1" applyFill="1" applyBorder="1" applyAlignment="1">
      <alignment horizontal="right" vertical="center" wrapText="1"/>
    </xf>
    <xf numFmtId="3" fontId="46" fillId="0" borderId="87" xfId="0" applyNumberFormat="1" applyFont="1" applyFill="1" applyBorder="1" applyAlignment="1">
      <alignment horizontal="right" vertical="center" wrapText="1"/>
    </xf>
    <xf numFmtId="49" fontId="47" fillId="0" borderId="88" xfId="0" applyNumberFormat="1" applyFont="1" applyFill="1" applyBorder="1" applyAlignment="1">
      <alignment wrapText="1"/>
    </xf>
    <xf numFmtId="3" fontId="46" fillId="0" borderId="89" xfId="0" applyNumberFormat="1" applyFont="1" applyFill="1" applyBorder="1" applyAlignment="1">
      <alignment horizontal="right" vertical="center" wrapText="1"/>
    </xf>
    <xf numFmtId="3" fontId="46" fillId="0" borderId="90" xfId="0" applyNumberFormat="1" applyFont="1" applyFill="1" applyBorder="1" applyAlignment="1">
      <alignment horizontal="right" vertical="center" wrapText="1"/>
    </xf>
    <xf numFmtId="49" fontId="47" fillId="0" borderId="84" xfId="0" applyNumberFormat="1" applyFont="1" applyFill="1" applyBorder="1" applyAlignment="1">
      <alignment vertical="center" wrapText="1"/>
    </xf>
    <xf numFmtId="3" fontId="46" fillId="0" borderId="91" xfId="0" applyNumberFormat="1" applyFont="1" applyFill="1" applyBorder="1" applyAlignment="1">
      <alignment horizontal="right" vertical="center" wrapText="1"/>
    </xf>
    <xf numFmtId="0" fontId="46" fillId="0" borderId="92" xfId="0" applyNumberFormat="1" applyFont="1" applyFill="1" applyBorder="1" applyAlignment="1"/>
    <xf numFmtId="49" fontId="48" fillId="0" borderId="88" xfId="0" applyNumberFormat="1" applyFont="1" applyFill="1" applyBorder="1" applyAlignment="1">
      <alignment wrapText="1"/>
    </xf>
    <xf numFmtId="0" fontId="46" fillId="0" borderId="85" xfId="0" applyNumberFormat="1" applyFont="1" applyFill="1" applyBorder="1" applyAlignment="1"/>
    <xf numFmtId="3" fontId="46" fillId="0" borderId="93" xfId="0" applyNumberFormat="1" applyFont="1" applyFill="1" applyBorder="1" applyAlignment="1">
      <alignment horizontal="right" vertical="center" wrapText="1"/>
    </xf>
    <xf numFmtId="3" fontId="46" fillId="0" borderId="94" xfId="0" applyNumberFormat="1" applyFont="1" applyFill="1" applyBorder="1" applyAlignment="1">
      <alignment horizontal="right" vertical="center" wrapText="1"/>
    </xf>
    <xf numFmtId="0" fontId="1" fillId="0" borderId="1" xfId="0" applyFont="1" applyFill="1" applyBorder="1"/>
    <xf numFmtId="0" fontId="1" fillId="4" borderId="1" xfId="0" applyFont="1" applyFill="1" applyBorder="1"/>
    <xf numFmtId="0" fontId="49" fillId="4" borderId="1" xfId="0" applyFont="1" applyFill="1" applyBorder="1" applyAlignment="1">
      <alignment wrapText="1"/>
    </xf>
    <xf numFmtId="0" fontId="1" fillId="0" borderId="11" xfId="0" applyFont="1" applyFill="1" applyBorder="1"/>
    <xf numFmtId="0" fontId="1" fillId="4" borderId="12" xfId="0" applyFont="1" applyFill="1" applyBorder="1"/>
    <xf numFmtId="0" fontId="1" fillId="4" borderId="11" xfId="0" applyFont="1" applyFill="1" applyBorder="1"/>
    <xf numFmtId="0" fontId="1" fillId="4" borderId="60" xfId="0" applyFont="1" applyFill="1" applyBorder="1"/>
    <xf numFmtId="0" fontId="49" fillId="4" borderId="11" xfId="0" applyFont="1" applyFill="1" applyBorder="1" applyAlignment="1">
      <alignment vertical="center" wrapText="1"/>
    </xf>
    <xf numFmtId="0" fontId="1" fillId="3" borderId="24" xfId="0" applyFont="1" applyFill="1" applyBorder="1"/>
    <xf numFmtId="0" fontId="1" fillId="3" borderId="35" xfId="0" applyFont="1" applyFill="1" applyBorder="1"/>
    <xf numFmtId="0" fontId="49" fillId="3" borderId="24" xfId="0" applyFont="1" applyFill="1" applyBorder="1" applyAlignment="1">
      <alignment wrapText="1"/>
    </xf>
    <xf numFmtId="0" fontId="40" fillId="3" borderId="41" xfId="0" applyFont="1" applyFill="1" applyBorder="1" applyAlignment="1">
      <alignment wrapText="1"/>
    </xf>
    <xf numFmtId="0" fontId="1" fillId="0" borderId="41" xfId="0" applyFont="1" applyFill="1" applyBorder="1"/>
    <xf numFmtId="0" fontId="1" fillId="0" borderId="102" xfId="0" applyFont="1" applyFill="1" applyBorder="1"/>
    <xf numFmtId="0" fontId="49" fillId="4" borderId="79" xfId="0" applyFont="1" applyFill="1" applyBorder="1" applyAlignment="1">
      <alignment wrapText="1"/>
    </xf>
    <xf numFmtId="0" fontId="1" fillId="0" borderId="8" xfId="0" applyFont="1" applyFill="1" applyBorder="1"/>
    <xf numFmtId="0" fontId="49" fillId="4" borderId="11" xfId="0" applyFont="1" applyFill="1" applyBorder="1" applyAlignment="1">
      <alignment wrapText="1"/>
    </xf>
    <xf numFmtId="0" fontId="1" fillId="2" borderId="11" xfId="0" applyFont="1" applyFill="1" applyBorder="1"/>
    <xf numFmtId="0" fontId="1" fillId="2" borderId="60" xfId="0" applyFont="1" applyFill="1" applyBorder="1"/>
    <xf numFmtId="0" fontId="49" fillId="2" borderId="13" xfId="0" applyFont="1" applyFill="1" applyBorder="1" applyAlignment="1">
      <alignment wrapText="1"/>
    </xf>
    <xf numFmtId="0" fontId="1" fillId="2" borderId="15" xfId="0" applyFont="1" applyFill="1" applyBorder="1"/>
    <xf numFmtId="0" fontId="50" fillId="2" borderId="24" xfId="0" applyFont="1" applyFill="1" applyBorder="1" applyAlignment="1">
      <alignment wrapText="1"/>
    </xf>
    <xf numFmtId="0" fontId="1" fillId="0" borderId="13" xfId="0" applyFont="1" applyFill="1" applyBorder="1"/>
    <xf numFmtId="0" fontId="49" fillId="4" borderId="13" xfId="0" applyFont="1" applyFill="1" applyBorder="1" applyAlignment="1">
      <alignment wrapText="1"/>
    </xf>
    <xf numFmtId="0" fontId="1" fillId="2" borderId="24" xfId="0" applyFont="1" applyFill="1" applyBorder="1"/>
    <xf numFmtId="0" fontId="1" fillId="2" borderId="76" xfId="0" applyFont="1" applyFill="1" applyBorder="1"/>
    <xf numFmtId="0" fontId="51" fillId="2" borderId="15" xfId="0" applyFont="1" applyFill="1" applyBorder="1" applyAlignment="1">
      <alignment wrapText="1"/>
    </xf>
    <xf numFmtId="0" fontId="1" fillId="0" borderId="79" xfId="0" applyFont="1" applyFill="1" applyBorder="1"/>
    <xf numFmtId="0" fontId="1" fillId="2" borderId="78" xfId="0" applyFont="1" applyFill="1" applyBorder="1"/>
    <xf numFmtId="0" fontId="1" fillId="0" borderId="60" xfId="0" applyFont="1" applyFill="1" applyBorder="1"/>
    <xf numFmtId="0" fontId="1" fillId="2" borderId="24" xfId="0" applyFont="1" applyFill="1" applyBorder="1" applyAlignment="1">
      <alignment horizontal="right"/>
    </xf>
    <xf numFmtId="0" fontId="1" fillId="2" borderId="76" xfId="0" applyFont="1" applyFill="1" applyBorder="1" applyAlignment="1">
      <alignment horizontal="right"/>
    </xf>
    <xf numFmtId="0" fontId="49" fillId="2" borderId="76" xfId="0" applyFont="1" applyFill="1" applyBorder="1" applyAlignment="1">
      <alignment wrapText="1"/>
    </xf>
    <xf numFmtId="0" fontId="1" fillId="0" borderId="42" xfId="0" applyFont="1" applyFill="1" applyBorder="1"/>
    <xf numFmtId="0" fontId="1" fillId="2" borderId="31" xfId="0" applyFont="1" applyFill="1" applyBorder="1"/>
    <xf numFmtId="0" fontId="49" fillId="2" borderId="78" xfId="0" applyFont="1" applyFill="1" applyBorder="1" applyAlignment="1">
      <alignment wrapText="1"/>
    </xf>
    <xf numFmtId="0" fontId="1" fillId="0" borderId="18" xfId="0" applyFont="1" applyFill="1" applyBorder="1"/>
    <xf numFmtId="0" fontId="1" fillId="0" borderId="77" xfId="0" applyFont="1" applyFill="1" applyBorder="1"/>
    <xf numFmtId="0" fontId="49" fillId="4" borderId="60" xfId="0" applyFont="1" applyFill="1" applyBorder="1" applyAlignment="1">
      <alignment wrapText="1"/>
    </xf>
    <xf numFmtId="0" fontId="52" fillId="2" borderId="24" xfId="0" applyFont="1" applyFill="1" applyBorder="1"/>
    <xf numFmtId="0" fontId="52" fillId="2" borderId="35" xfId="0" applyFont="1" applyFill="1" applyBorder="1"/>
    <xf numFmtId="0" fontId="49" fillId="2" borderId="103" xfId="0" applyFont="1" applyFill="1" applyBorder="1" applyAlignment="1">
      <alignment wrapText="1"/>
    </xf>
    <xf numFmtId="0" fontId="52" fillId="2" borderId="13" xfId="0" applyFont="1" applyFill="1" applyBorder="1"/>
    <xf numFmtId="0" fontId="51" fillId="2" borderId="24" xfId="0" applyFont="1" applyFill="1" applyBorder="1" applyAlignment="1">
      <alignment wrapText="1"/>
    </xf>
    <xf numFmtId="0" fontId="26" fillId="2" borderId="23" xfId="0" applyFont="1" applyFill="1" applyBorder="1" applyAlignment="1">
      <alignment vertical="center" wrapText="1"/>
    </xf>
    <xf numFmtId="0" fontId="18" fillId="2" borderId="15" xfId="0" applyFont="1" applyFill="1" applyBorder="1" applyAlignment="1">
      <alignment horizontal="right"/>
    </xf>
    <xf numFmtId="0" fontId="18" fillId="0" borderId="3" xfId="0" applyFont="1" applyFill="1" applyBorder="1"/>
    <xf numFmtId="0" fontId="18" fillId="0" borderId="5" xfId="0" applyFont="1" applyFill="1" applyBorder="1"/>
    <xf numFmtId="0" fontId="6" fillId="4" borderId="13" xfId="0" applyFont="1" applyFill="1" applyBorder="1" applyAlignment="1">
      <alignment wrapText="1"/>
    </xf>
    <xf numFmtId="0" fontId="6" fillId="4" borderId="2" xfId="0" applyFont="1" applyFill="1" applyBorder="1" applyAlignment="1">
      <alignment vertical="center" wrapText="1"/>
    </xf>
    <xf numFmtId="0" fontId="53" fillId="2" borderId="2" xfId="0" applyFont="1" applyFill="1" applyBorder="1" applyAlignment="1">
      <alignment wrapText="1"/>
    </xf>
    <xf numFmtId="0" fontId="11" fillId="0" borderId="4" xfId="0" applyFont="1" applyFill="1" applyBorder="1"/>
    <xf numFmtId="0" fontId="11" fillId="4" borderId="11" xfId="0" applyFont="1" applyFill="1" applyBorder="1"/>
    <xf numFmtId="0" fontId="6" fillId="4" borderId="78" xfId="0" applyFont="1" applyFill="1" applyBorder="1" applyAlignment="1">
      <alignment wrapText="1"/>
    </xf>
    <xf numFmtId="0" fontId="18" fillId="0" borderId="8" xfId="0" applyFont="1" applyFill="1" applyBorder="1"/>
    <xf numFmtId="0" fontId="18" fillId="4" borderId="8" xfId="0" applyFont="1" applyFill="1" applyBorder="1"/>
    <xf numFmtId="0" fontId="6" fillId="4" borderId="8" xfId="0" applyFont="1" applyFill="1" applyBorder="1" applyAlignment="1">
      <alignment vertical="center" wrapText="1"/>
    </xf>
    <xf numFmtId="0" fontId="18" fillId="3" borderId="15" xfId="0" applyFont="1" applyFill="1" applyBorder="1"/>
    <xf numFmtId="0" fontId="11" fillId="3" borderId="15" xfId="0" applyFont="1" applyFill="1" applyBorder="1" applyAlignment="1">
      <alignment wrapText="1"/>
    </xf>
    <xf numFmtId="0" fontId="54" fillId="0" borderId="4" xfId="0" applyFont="1" applyFill="1" applyBorder="1"/>
    <xf numFmtId="0" fontId="54" fillId="0" borderId="11" xfId="0" applyFont="1" applyFill="1" applyBorder="1"/>
    <xf numFmtId="0" fontId="55" fillId="4" borderId="60" xfId="0" applyFont="1" applyFill="1" applyBorder="1" applyAlignment="1">
      <alignment wrapText="1"/>
    </xf>
    <xf numFmtId="0" fontId="55" fillId="4" borderId="10" xfId="0" applyFont="1" applyFill="1" applyBorder="1" applyAlignment="1">
      <alignment vertical="center" wrapText="1"/>
    </xf>
    <xf numFmtId="0" fontId="54" fillId="2" borderId="25" xfId="0" applyFont="1" applyFill="1" applyBorder="1"/>
    <xf numFmtId="0" fontId="54" fillId="2" borderId="24" xfId="0" applyFont="1" applyFill="1" applyBorder="1"/>
    <xf numFmtId="0" fontId="55" fillId="2" borderId="76" xfId="0" applyFont="1" applyFill="1" applyBorder="1" applyAlignment="1">
      <alignment wrapText="1"/>
    </xf>
    <xf numFmtId="0" fontId="55" fillId="2" borderId="23" xfId="0" applyFont="1" applyFill="1" applyBorder="1" applyAlignment="1">
      <alignment vertical="center" wrapText="1"/>
    </xf>
    <xf numFmtId="0" fontId="6" fillId="2" borderId="38" xfId="0" applyFont="1" applyFill="1" applyBorder="1" applyAlignment="1">
      <alignment vertical="center" wrapText="1"/>
    </xf>
    <xf numFmtId="0" fontId="6" fillId="2" borderId="23" xfId="0" applyFont="1" applyFill="1" applyBorder="1" applyAlignment="1">
      <alignment vertical="center" wrapText="1"/>
    </xf>
    <xf numFmtId="0" fontId="18" fillId="0" borderId="9" xfId="0" applyFont="1" applyFill="1" applyBorder="1"/>
    <xf numFmtId="0" fontId="18" fillId="3" borderId="46" xfId="0" applyFont="1" applyFill="1" applyBorder="1"/>
    <xf numFmtId="0" fontId="18" fillId="3" borderId="45" xfId="0" applyFont="1" applyFill="1" applyBorder="1"/>
    <xf numFmtId="0" fontId="6" fillId="4" borderId="102" xfId="0" applyFont="1" applyFill="1" applyBorder="1" applyAlignment="1">
      <alignment wrapText="1"/>
    </xf>
    <xf numFmtId="0" fontId="5" fillId="0" borderId="0" xfId="0" applyFont="1" applyFill="1" applyAlignment="1">
      <alignment wrapText="1"/>
    </xf>
    <xf numFmtId="167" fontId="5" fillId="4" borderId="3" xfId="0" applyNumberFormat="1" applyFont="1" applyFill="1" applyBorder="1" applyAlignment="1"/>
    <xf numFmtId="167" fontId="5" fillId="0" borderId="4" xfId="0" applyNumberFormat="1" applyFont="1" applyFill="1" applyBorder="1" applyAlignment="1"/>
    <xf numFmtId="167" fontId="6" fillId="3" borderId="3" xfId="0" applyNumberFormat="1" applyFont="1" applyFill="1" applyBorder="1" applyAlignment="1"/>
    <xf numFmtId="9" fontId="5" fillId="5" borderId="15" xfId="6" applyFont="1" applyFill="1" applyBorder="1" applyAlignment="1">
      <alignment horizontal="right"/>
    </xf>
    <xf numFmtId="9" fontId="5" fillId="5" borderId="16" xfId="6" applyFont="1" applyFill="1" applyBorder="1" applyAlignment="1">
      <alignment horizontal="right"/>
    </xf>
    <xf numFmtId="166" fontId="5" fillId="0" borderId="1" xfId="0" applyNumberFormat="1" applyFont="1" applyFill="1" applyBorder="1" applyAlignment="1">
      <alignment horizontal="right"/>
    </xf>
    <xf numFmtId="0" fontId="5" fillId="5" borderId="3" xfId="0" applyFont="1" applyFill="1" applyBorder="1" applyAlignment="1">
      <alignment horizontal="right"/>
    </xf>
    <xf numFmtId="165" fontId="5" fillId="0" borderId="1" xfId="0" applyNumberFormat="1" applyFont="1" applyFill="1" applyBorder="1" applyAlignment="1">
      <alignment horizontal="right" vertical="center" wrapText="1"/>
    </xf>
    <xf numFmtId="165" fontId="5" fillId="0" borderId="3" xfId="0" applyNumberFormat="1" applyFont="1" applyFill="1" applyBorder="1" applyAlignment="1">
      <alignment horizontal="right" vertical="center" wrapText="1"/>
    </xf>
    <xf numFmtId="165" fontId="5" fillId="5" borderId="1" xfId="6" applyNumberFormat="1" applyFont="1" applyFill="1" applyBorder="1" applyAlignment="1">
      <alignment horizontal="right"/>
    </xf>
    <xf numFmtId="165" fontId="5" fillId="5" borderId="3" xfId="6" applyNumberFormat="1" applyFont="1" applyFill="1" applyBorder="1" applyAlignment="1">
      <alignment horizontal="right"/>
    </xf>
    <xf numFmtId="165" fontId="5" fillId="0" borderId="1" xfId="6" applyNumberFormat="1" applyFont="1" applyFill="1" applyBorder="1" applyAlignment="1">
      <alignment horizontal="right"/>
    </xf>
    <xf numFmtId="165" fontId="5" fillId="0" borderId="3" xfId="6" applyNumberFormat="1" applyFont="1" applyFill="1" applyBorder="1" applyAlignment="1">
      <alignment horizontal="right"/>
    </xf>
    <xf numFmtId="165" fontId="5" fillId="0" borderId="11" xfId="6" applyNumberFormat="1" applyFont="1" applyFill="1" applyBorder="1" applyAlignment="1">
      <alignment horizontal="right"/>
    </xf>
    <xf numFmtId="165" fontId="5" fillId="0" borderId="4" xfId="6" applyNumberFormat="1" applyFont="1" applyFill="1" applyBorder="1" applyAlignment="1">
      <alignment horizontal="right"/>
    </xf>
    <xf numFmtId="0" fontId="6" fillId="0" borderId="0" xfId="0" applyFont="1" applyFill="1" applyBorder="1" applyAlignment="1">
      <alignment wrapText="1"/>
    </xf>
    <xf numFmtId="0" fontId="6" fillId="0" borderId="0" xfId="0" applyNumberFormat="1" applyFont="1" applyFill="1" applyBorder="1" applyAlignment="1">
      <alignment horizontal="right" wrapText="1"/>
    </xf>
    <xf numFmtId="3" fontId="5" fillId="3" borderId="1" xfId="0" applyNumberFormat="1" applyFont="1" applyFill="1" applyBorder="1" applyAlignment="1">
      <alignment horizontal="right" wrapText="1"/>
    </xf>
    <xf numFmtId="3" fontId="5" fillId="3" borderId="3" xfId="0" applyNumberFormat="1" applyFont="1" applyFill="1" applyBorder="1" applyAlignment="1">
      <alignment horizontal="right" wrapText="1"/>
    </xf>
    <xf numFmtId="3" fontId="5" fillId="0" borderId="11" xfId="0" applyNumberFormat="1" applyFont="1" applyFill="1" applyBorder="1" applyAlignment="1">
      <alignment horizontal="right" wrapText="1"/>
    </xf>
    <xf numFmtId="3" fontId="5" fillId="0" borderId="4" xfId="0" applyNumberFormat="1" applyFont="1" applyFill="1" applyBorder="1" applyAlignment="1">
      <alignment horizontal="right" wrapText="1"/>
    </xf>
    <xf numFmtId="0" fontId="56" fillId="0" borderId="2" xfId="0" applyFont="1" applyFill="1" applyBorder="1" applyAlignment="1">
      <alignment wrapText="1"/>
    </xf>
    <xf numFmtId="3" fontId="6" fillId="3" borderId="1" xfId="0" applyNumberFormat="1" applyFont="1" applyFill="1" applyBorder="1" applyAlignment="1"/>
    <xf numFmtId="0" fontId="56" fillId="12" borderId="2" xfId="0" applyFont="1" applyFill="1" applyBorder="1" applyAlignment="1">
      <alignment wrapText="1"/>
    </xf>
    <xf numFmtId="0" fontId="56" fillId="12" borderId="1" xfId="0" applyFont="1" applyFill="1" applyBorder="1" applyAlignment="1">
      <alignment wrapText="1"/>
    </xf>
    <xf numFmtId="0" fontId="56" fillId="12" borderId="3" xfId="0" applyFont="1" applyFill="1" applyBorder="1" applyAlignment="1">
      <alignment wrapText="1"/>
    </xf>
    <xf numFmtId="0" fontId="56" fillId="12" borderId="6" xfId="0" applyFont="1" applyFill="1" applyBorder="1" applyAlignment="1">
      <alignment wrapText="1"/>
    </xf>
    <xf numFmtId="0" fontId="38" fillId="11" borderId="2" xfId="0" applyFont="1" applyFill="1" applyBorder="1" applyAlignment="1">
      <alignment wrapText="1"/>
    </xf>
    <xf numFmtId="0" fontId="39" fillId="11" borderId="1" xfId="0" applyFont="1" applyFill="1" applyBorder="1" applyAlignment="1">
      <alignment horizontal="center" wrapText="1"/>
    </xf>
    <xf numFmtId="3" fontId="39" fillId="11" borderId="3" xfId="0" applyNumberFormat="1" applyFont="1" applyFill="1" applyBorder="1" applyAlignment="1">
      <alignment horizontal="center" wrapText="1"/>
    </xf>
    <xf numFmtId="0" fontId="39" fillId="11" borderId="2" xfId="0" applyFont="1" applyFill="1" applyBorder="1" applyAlignment="1">
      <alignment wrapText="1"/>
    </xf>
    <xf numFmtId="0" fontId="39" fillId="11" borderId="6" xfId="0" applyFont="1" applyFill="1" applyBorder="1" applyAlignment="1">
      <alignment wrapText="1"/>
    </xf>
    <xf numFmtId="0" fontId="39" fillId="11" borderId="3" xfId="0" applyFont="1" applyFill="1" applyBorder="1" applyAlignment="1">
      <alignment horizontal="center" wrapText="1"/>
    </xf>
    <xf numFmtId="0" fontId="38" fillId="11" borderId="1" xfId="0" applyFont="1" applyFill="1" applyBorder="1" applyAlignment="1">
      <alignment wrapText="1"/>
    </xf>
    <xf numFmtId="0" fontId="56" fillId="13" borderId="10" xfId="0" applyFont="1" applyFill="1" applyBorder="1" applyAlignment="1">
      <alignment wrapText="1"/>
    </xf>
    <xf numFmtId="0" fontId="56" fillId="13" borderId="11" xfId="0" applyFont="1" applyFill="1" applyBorder="1" applyAlignment="1">
      <alignment horizontal="center" wrapText="1"/>
    </xf>
    <xf numFmtId="3" fontId="56" fillId="13" borderId="4" xfId="0" applyNumberFormat="1" applyFont="1" applyFill="1" applyBorder="1" applyAlignment="1">
      <alignment horizontal="center" wrapText="1"/>
    </xf>
    <xf numFmtId="0" fontId="56" fillId="13" borderId="21" xfId="0" applyFont="1" applyFill="1" applyBorder="1" applyAlignment="1">
      <alignment wrapText="1"/>
    </xf>
    <xf numFmtId="0" fontId="39" fillId="0" borderId="1" xfId="0" applyFont="1" applyFill="1" applyBorder="1"/>
    <xf numFmtId="0" fontId="39" fillId="11" borderId="3" xfId="0" applyFont="1" applyFill="1" applyBorder="1" applyAlignment="1">
      <alignment wrapText="1"/>
    </xf>
    <xf numFmtId="0" fontId="56" fillId="13" borderId="11" xfId="0" applyFont="1" applyFill="1" applyBorder="1" applyAlignment="1">
      <alignment wrapText="1"/>
    </xf>
    <xf numFmtId="0" fontId="56" fillId="13" borderId="4" xfId="0" applyFont="1" applyFill="1" applyBorder="1" applyAlignment="1">
      <alignment wrapText="1"/>
    </xf>
    <xf numFmtId="0" fontId="39" fillId="11" borderId="1" xfId="0" applyFont="1" applyFill="1" applyBorder="1" applyAlignment="1">
      <alignment vertical="top" wrapText="1"/>
    </xf>
    <xf numFmtId="3" fontId="39" fillId="11" borderId="1" xfId="0" applyNumberFormat="1" applyFont="1" applyFill="1" applyBorder="1" applyAlignment="1">
      <alignment horizontal="right" vertical="center" wrapText="1"/>
    </xf>
    <xf numFmtId="0" fontId="58" fillId="0" borderId="1" xfId="0" applyFont="1" applyFill="1" applyBorder="1" applyAlignment="1">
      <alignment vertical="top" wrapText="1" shrinkToFit="1"/>
    </xf>
    <xf numFmtId="3" fontId="56" fillId="0" borderId="1" xfId="0" applyNumberFormat="1" applyFont="1" applyFill="1" applyBorder="1" applyAlignment="1">
      <alignment wrapText="1"/>
    </xf>
    <xf numFmtId="3" fontId="56" fillId="0" borderId="3" xfId="0" applyNumberFormat="1" applyFont="1" applyFill="1" applyBorder="1" applyAlignment="1">
      <alignment wrapText="1"/>
    </xf>
    <xf numFmtId="0" fontId="56" fillId="0" borderId="6" xfId="0" applyFont="1" applyFill="1" applyBorder="1" applyAlignment="1">
      <alignment wrapText="1"/>
    </xf>
    <xf numFmtId="0" fontId="58" fillId="0" borderId="1" xfId="0" applyFont="1" applyFill="1" applyBorder="1" applyAlignment="1">
      <alignment vertical="top" wrapText="1"/>
    </xf>
    <xf numFmtId="3" fontId="56" fillId="0" borderId="8" xfId="0" applyNumberFormat="1" applyFont="1" applyFill="1" applyBorder="1" applyAlignment="1">
      <alignment wrapText="1"/>
    </xf>
    <xf numFmtId="3" fontId="56" fillId="0" borderId="9" xfId="0" applyNumberFormat="1" applyFont="1" applyFill="1" applyBorder="1" applyAlignment="1">
      <alignment wrapText="1"/>
    </xf>
    <xf numFmtId="0" fontId="56" fillId="0" borderId="72" xfId="0" applyFont="1" applyFill="1" applyBorder="1" applyAlignment="1">
      <alignment wrapText="1"/>
    </xf>
    <xf numFmtId="0" fontId="60" fillId="0" borderId="1" xfId="0" applyFont="1" applyFill="1" applyBorder="1" applyAlignment="1">
      <alignment horizontal="justify" vertical="top"/>
    </xf>
    <xf numFmtId="3" fontId="56" fillId="0" borderId="1" xfId="0" applyNumberFormat="1" applyFont="1" applyFill="1" applyBorder="1" applyAlignment="1">
      <alignment vertical="top" wrapText="1"/>
    </xf>
    <xf numFmtId="0" fontId="56" fillId="0" borderId="2" xfId="0" applyFont="1" applyFill="1" applyBorder="1" applyAlignment="1">
      <alignment vertical="top" wrapText="1"/>
    </xf>
    <xf numFmtId="0" fontId="56" fillId="0" borderId="3" xfId="0" applyFont="1" applyFill="1" applyBorder="1" applyAlignment="1">
      <alignment vertical="top" wrapText="1"/>
    </xf>
    <xf numFmtId="0" fontId="58" fillId="0" borderId="40" xfId="0" applyFont="1" applyFill="1" applyBorder="1" applyAlignment="1">
      <alignment vertical="top" wrapText="1"/>
    </xf>
    <xf numFmtId="3" fontId="56" fillId="0" borderId="8" xfId="0" applyNumberFormat="1" applyFont="1" applyFill="1" applyBorder="1" applyAlignment="1">
      <alignment vertical="top" wrapText="1"/>
    </xf>
    <xf numFmtId="3" fontId="56" fillId="0" borderId="39" xfId="0" applyNumberFormat="1" applyFont="1" applyFill="1" applyBorder="1" applyAlignment="1">
      <alignment vertical="top" wrapText="1"/>
    </xf>
    <xf numFmtId="0" fontId="56" fillId="0" borderId="7" xfId="0" applyFont="1" applyFill="1" applyBorder="1" applyAlignment="1">
      <alignment vertical="top" wrapText="1"/>
    </xf>
    <xf numFmtId="0" fontId="56" fillId="0" borderId="72" xfId="0" applyFont="1" applyFill="1" applyBorder="1" applyAlignment="1">
      <alignment vertical="top" wrapText="1"/>
    </xf>
    <xf numFmtId="3" fontId="56" fillId="13" borderId="11" xfId="0" applyNumberFormat="1" applyFont="1" applyFill="1" applyBorder="1" applyAlignment="1">
      <alignment wrapText="1"/>
    </xf>
    <xf numFmtId="3" fontId="56" fillId="13" borderId="4" xfId="0" applyNumberFormat="1" applyFont="1" applyFill="1" applyBorder="1" applyAlignment="1">
      <alignment wrapText="1"/>
    </xf>
    <xf numFmtId="0" fontId="5" fillId="0" borderId="2"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39" fillId="0" borderId="5"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39" fillId="11" borderId="1" xfId="0" applyFont="1" applyFill="1" applyBorder="1" applyAlignment="1">
      <alignment wrapText="1"/>
    </xf>
    <xf numFmtId="4" fontId="39" fillId="11" borderId="1" xfId="0" applyNumberFormat="1" applyFont="1" applyFill="1" applyBorder="1" applyAlignment="1">
      <alignment wrapText="1"/>
    </xf>
    <xf numFmtId="4" fontId="39" fillId="11" borderId="3" xfId="0" applyNumberFormat="1" applyFont="1" applyFill="1" applyBorder="1" applyAlignment="1">
      <alignment wrapText="1"/>
    </xf>
    <xf numFmtId="0" fontId="38" fillId="11" borderId="7" xfId="0" applyFont="1" applyFill="1" applyBorder="1" applyAlignment="1">
      <alignment wrapText="1"/>
    </xf>
    <xf numFmtId="4" fontId="39" fillId="11" borderId="8" xfId="0" applyNumberFormat="1" applyFont="1" applyFill="1" applyBorder="1" applyAlignment="1">
      <alignment wrapText="1"/>
    </xf>
    <xf numFmtId="4" fontId="39" fillId="11" borderId="9" xfId="0" applyNumberFormat="1" applyFont="1" applyFill="1" applyBorder="1" applyAlignment="1">
      <alignment wrapText="1"/>
    </xf>
    <xf numFmtId="0" fontId="39" fillId="11" borderId="7" xfId="0" applyFont="1" applyFill="1" applyBorder="1" applyAlignment="1">
      <alignment wrapText="1"/>
    </xf>
    <xf numFmtId="0" fontId="39" fillId="11" borderId="72" xfId="0" applyFont="1" applyFill="1" applyBorder="1" applyAlignment="1">
      <alignment wrapText="1"/>
    </xf>
    <xf numFmtId="4" fontId="56" fillId="13" borderId="11" xfId="0" applyNumberFormat="1" applyFont="1" applyFill="1" applyBorder="1" applyAlignment="1">
      <alignment wrapText="1"/>
    </xf>
    <xf numFmtId="0" fontId="61" fillId="14" borderId="1" xfId="0" applyFont="1" applyFill="1" applyBorder="1" applyAlignment="1">
      <alignment wrapText="1"/>
    </xf>
    <xf numFmtId="0" fontId="62" fillId="14" borderId="1" xfId="0" applyFont="1" applyFill="1" applyBorder="1" applyAlignment="1">
      <alignment wrapText="1"/>
    </xf>
    <xf numFmtId="0" fontId="62" fillId="14" borderId="2" xfId="0" applyFont="1" applyFill="1" applyBorder="1" applyAlignment="1">
      <alignment wrapText="1"/>
    </xf>
    <xf numFmtId="0" fontId="62" fillId="14" borderId="6" xfId="0" applyFont="1" applyFill="1" applyBorder="1" applyAlignment="1">
      <alignment wrapText="1"/>
    </xf>
    <xf numFmtId="0" fontId="63" fillId="12" borderId="0" xfId="0" applyFont="1" applyFill="1" applyBorder="1" applyAlignment="1">
      <alignment wrapText="1"/>
    </xf>
    <xf numFmtId="0" fontId="62" fillId="12" borderId="1" xfId="0" applyFont="1" applyFill="1" applyBorder="1" applyAlignment="1">
      <alignment wrapText="1"/>
    </xf>
    <xf numFmtId="0" fontId="62" fillId="12" borderId="3" xfId="0" applyFont="1" applyFill="1" applyBorder="1" applyAlignment="1">
      <alignment wrapText="1"/>
    </xf>
    <xf numFmtId="0" fontId="62" fillId="12" borderId="2" xfId="0" applyFont="1" applyFill="1" applyBorder="1" applyAlignment="1">
      <alignment wrapText="1"/>
    </xf>
    <xf numFmtId="0" fontId="62" fillId="12" borderId="6" xfId="0" applyFont="1" applyFill="1" applyBorder="1" applyAlignment="1">
      <alignment wrapText="1"/>
    </xf>
    <xf numFmtId="0" fontId="64" fillId="11" borderId="2" xfId="0" applyFont="1" applyFill="1" applyBorder="1" applyAlignment="1">
      <alignment wrapText="1"/>
    </xf>
    <xf numFmtId="0" fontId="65" fillId="11" borderId="1" xfId="0" applyFont="1" applyFill="1" applyBorder="1" applyAlignment="1">
      <alignment wrapText="1"/>
    </xf>
    <xf numFmtId="0" fontId="65" fillId="11" borderId="3" xfId="0" applyFont="1" applyFill="1" applyBorder="1" applyAlignment="1">
      <alignment wrapText="1"/>
    </xf>
    <xf numFmtId="0" fontId="64" fillId="0" borderId="1" xfId="0" applyFont="1" applyFill="1" applyBorder="1" applyAlignment="1">
      <alignment horizontal="left" wrapText="1"/>
    </xf>
    <xf numFmtId="0" fontId="64" fillId="0" borderId="3" xfId="0" applyFont="1" applyFill="1" applyBorder="1" applyAlignment="1">
      <alignment horizontal="left" wrapText="1"/>
    </xf>
    <xf numFmtId="0" fontId="64" fillId="11" borderId="1" xfId="0" applyFont="1" applyFill="1" applyBorder="1" applyAlignment="1">
      <alignment wrapText="1"/>
    </xf>
    <xf numFmtId="0" fontId="62" fillId="11" borderId="1" xfId="0" applyFont="1" applyFill="1" applyBorder="1" applyAlignment="1">
      <alignment wrapText="1"/>
    </xf>
    <xf numFmtId="0" fontId="62" fillId="11" borderId="3" xfId="0" applyFont="1" applyFill="1" applyBorder="1" applyAlignment="1">
      <alignment wrapText="1"/>
    </xf>
    <xf numFmtId="0" fontId="65" fillId="11" borderId="2" xfId="0" applyFont="1" applyFill="1" applyBorder="1" applyAlignment="1">
      <alignment wrapText="1"/>
    </xf>
    <xf numFmtId="0" fontId="64" fillId="0" borderId="3" xfId="0" applyFont="1" applyFill="1" applyBorder="1" applyAlignment="1">
      <alignment wrapText="1"/>
    </xf>
    <xf numFmtId="0" fontId="61" fillId="12" borderId="1" xfId="0" applyFont="1" applyFill="1" applyBorder="1" applyAlignment="1">
      <alignment wrapText="1"/>
    </xf>
    <xf numFmtId="0" fontId="64" fillId="0" borderId="1" xfId="0" applyFont="1" applyFill="1" applyBorder="1" applyAlignment="1">
      <alignment wrapText="1"/>
    </xf>
    <xf numFmtId="0" fontId="64" fillId="0" borderId="3" xfId="0" applyFont="1" applyFill="1" applyBorder="1"/>
    <xf numFmtId="0" fontId="65" fillId="11" borderId="34" xfId="0" applyFont="1" applyFill="1" applyBorder="1" applyAlignment="1">
      <alignment wrapText="1"/>
    </xf>
    <xf numFmtId="0" fontId="64" fillId="0" borderId="3" xfId="0" applyFont="1" applyFill="1" applyBorder="1" applyAlignment="1">
      <alignment horizontal="left" vertical="center" wrapText="1"/>
    </xf>
    <xf numFmtId="0" fontId="64" fillId="0" borderId="1" xfId="0" applyFont="1" applyFill="1" applyBorder="1"/>
    <xf numFmtId="0" fontId="65" fillId="0" borderId="0" xfId="0" applyFont="1" applyFill="1" applyBorder="1"/>
    <xf numFmtId="0" fontId="64" fillId="0" borderId="8" xfId="0" applyFont="1" applyFill="1" applyBorder="1" applyAlignment="1">
      <alignment wrapText="1"/>
    </xf>
    <xf numFmtId="0" fontId="61" fillId="13" borderId="1" xfId="0" applyFont="1" applyFill="1" applyBorder="1" applyAlignment="1">
      <alignment wrapText="1"/>
    </xf>
    <xf numFmtId="0" fontId="62" fillId="13" borderId="1" xfId="0" applyFont="1" applyFill="1" applyBorder="1" applyAlignment="1">
      <alignment wrapText="1"/>
    </xf>
    <xf numFmtId="0" fontId="62" fillId="13" borderId="3" xfId="0" applyFont="1" applyFill="1" applyBorder="1" applyAlignment="1">
      <alignment wrapText="1"/>
    </xf>
    <xf numFmtId="0" fontId="62" fillId="13" borderId="34" xfId="0" applyFont="1" applyFill="1" applyBorder="1" applyAlignment="1">
      <alignment wrapText="1"/>
    </xf>
    <xf numFmtId="0" fontId="64" fillId="0" borderId="1" xfId="0" applyFont="1" applyFill="1" applyBorder="1" applyAlignment="1">
      <alignment horizontal="left" vertical="center"/>
    </xf>
    <xf numFmtId="0" fontId="65" fillId="0" borderId="3" xfId="0" applyFont="1" applyFill="1" applyBorder="1" applyAlignment="1">
      <alignment wrapText="1"/>
    </xf>
    <xf numFmtId="0" fontId="62" fillId="13" borderId="27" xfId="0" applyFont="1" applyFill="1" applyBorder="1" applyAlignment="1">
      <alignment wrapText="1"/>
    </xf>
    <xf numFmtId="0" fontId="65" fillId="11" borderId="2" xfId="0" applyFont="1" applyFill="1" applyBorder="1" applyAlignment="1">
      <alignment horizontal="left" wrapText="1"/>
    </xf>
    <xf numFmtId="0" fontId="66" fillId="0" borderId="3" xfId="0" applyFont="1" applyFill="1" applyBorder="1" applyAlignment="1">
      <alignment horizontal="justify" vertical="center" wrapText="1"/>
    </xf>
    <xf numFmtId="0" fontId="66" fillId="0" borderId="3" xfId="0" applyFont="1" applyFill="1" applyBorder="1" applyAlignment="1">
      <alignment wrapText="1"/>
    </xf>
    <xf numFmtId="0" fontId="66" fillId="0" borderId="3" xfId="0" applyFont="1" applyFill="1" applyBorder="1" applyAlignment="1">
      <alignment horizontal="left" vertical="center" wrapText="1"/>
    </xf>
    <xf numFmtId="0" fontId="65" fillId="11" borderId="6" xfId="0" applyFont="1" applyFill="1" applyBorder="1" applyAlignment="1">
      <alignment horizontal="left" wrapText="1"/>
    </xf>
    <xf numFmtId="0" fontId="62" fillId="11" borderId="2" xfId="0" applyFont="1" applyFill="1" applyBorder="1" applyAlignment="1">
      <alignment horizontal="left" wrapText="1"/>
    </xf>
    <xf numFmtId="0" fontId="65" fillId="0" borderId="3" xfId="0" applyFont="1" applyFill="1" applyBorder="1"/>
    <xf numFmtId="0" fontId="64" fillId="0" borderId="0" xfId="0" applyFont="1" applyFill="1" applyBorder="1" applyAlignment="1">
      <alignment wrapText="1"/>
    </xf>
    <xf numFmtId="0" fontId="65" fillId="11" borderId="3" xfId="0" applyFont="1" applyFill="1" applyBorder="1" applyAlignment="1">
      <alignment horizontal="left" wrapText="1"/>
    </xf>
    <xf numFmtId="0" fontId="64" fillId="0" borderId="0" xfId="0" applyFont="1" applyFill="1" applyBorder="1" applyAlignment="1">
      <alignment horizontal="left" vertical="center"/>
    </xf>
    <xf numFmtId="0" fontId="64" fillId="0" borderId="0" xfId="0" applyFont="1" applyFill="1" applyBorder="1"/>
    <xf numFmtId="0" fontId="65" fillId="11" borderId="1" xfId="0" applyFont="1" applyFill="1" applyBorder="1" applyAlignment="1">
      <alignment horizontal="left" wrapText="1"/>
    </xf>
    <xf numFmtId="0" fontId="65" fillId="11" borderId="34" xfId="0" applyFont="1" applyFill="1" applyBorder="1" applyAlignment="1">
      <alignment horizontal="left" wrapText="1"/>
    </xf>
    <xf numFmtId="0" fontId="66" fillId="0" borderId="3" xfId="0" applyFont="1" applyFill="1" applyBorder="1"/>
    <xf numFmtId="0" fontId="65" fillId="11" borderId="3" xfId="0" applyFont="1" applyFill="1" applyBorder="1" applyAlignment="1">
      <alignment horizontal="left"/>
    </xf>
    <xf numFmtId="0" fontId="65" fillId="0" borderId="3" xfId="0" applyFont="1" applyFill="1" applyBorder="1" applyAlignment="1">
      <alignment horizontal="left" vertical="center" wrapText="1"/>
    </xf>
    <xf numFmtId="0" fontId="62" fillId="13" borderId="5" xfId="0" applyFont="1" applyFill="1" applyBorder="1" applyAlignment="1">
      <alignment wrapText="1"/>
    </xf>
    <xf numFmtId="0" fontId="64" fillId="0" borderId="1" xfId="0" applyFont="1" applyFill="1" applyBorder="1" applyAlignment="1">
      <alignment horizontal="left" vertical="center" wrapText="1"/>
    </xf>
    <xf numFmtId="0" fontId="63" fillId="13" borderId="1" xfId="0" applyFont="1" applyFill="1" applyBorder="1"/>
    <xf numFmtId="0" fontId="62" fillId="13" borderId="1" xfId="0" applyFont="1" applyFill="1" applyBorder="1" applyAlignment="1">
      <alignment horizontal="right" wrapText="1"/>
    </xf>
    <xf numFmtId="0" fontId="62" fillId="13" borderId="3" xfId="0" applyFont="1" applyFill="1" applyBorder="1" applyAlignment="1">
      <alignment horizontal="right" wrapText="1"/>
    </xf>
    <xf numFmtId="0" fontId="62" fillId="13" borderId="34" xfId="0" applyFont="1" applyFill="1" applyBorder="1" applyAlignment="1">
      <alignment horizontal="left" wrapText="1"/>
    </xf>
    <xf numFmtId="0" fontId="62" fillId="13" borderId="3" xfId="0" applyFont="1" applyFill="1" applyBorder="1" applyAlignment="1">
      <alignment horizontal="left" wrapText="1"/>
    </xf>
    <xf numFmtId="0" fontId="65" fillId="0" borderId="34" xfId="0" applyFont="1" applyFill="1" applyBorder="1"/>
    <xf numFmtId="0" fontId="66" fillId="0" borderId="3" xfId="0" applyFont="1" applyFill="1" applyBorder="1" applyAlignment="1">
      <alignment horizontal="left" vertical="center"/>
    </xf>
    <xf numFmtId="9" fontId="65" fillId="11" borderId="34" xfId="0" applyNumberFormat="1" applyFont="1" applyFill="1" applyBorder="1" applyAlignment="1">
      <alignment horizontal="left" wrapText="1"/>
    </xf>
    <xf numFmtId="0" fontId="63" fillId="13" borderId="0" xfId="0" applyFont="1" applyFill="1" applyBorder="1"/>
    <xf numFmtId="0" fontId="65" fillId="13" borderId="1" xfId="0" applyFont="1" applyFill="1" applyBorder="1" applyAlignment="1">
      <alignment horizontal="left" wrapText="1"/>
    </xf>
    <xf numFmtId="0" fontId="68" fillId="13" borderId="3" xfId="0" applyFont="1" applyFill="1" applyBorder="1" applyAlignment="1">
      <alignment horizontal="right" wrapText="1"/>
    </xf>
    <xf numFmtId="0" fontId="65" fillId="13" borderId="34" xfId="0" applyFont="1" applyFill="1" applyBorder="1" applyAlignment="1">
      <alignment horizontal="left" wrapText="1"/>
    </xf>
    <xf numFmtId="0" fontId="65" fillId="13" borderId="3" xfId="0" applyFont="1" applyFill="1" applyBorder="1" applyAlignment="1">
      <alignment horizontal="left"/>
    </xf>
    <xf numFmtId="0" fontId="66" fillId="0" borderId="0" xfId="0" applyFont="1" applyFill="1" applyBorder="1" applyAlignment="1">
      <alignment wrapText="1"/>
    </xf>
    <xf numFmtId="0" fontId="65" fillId="11" borderId="55" xfId="0" applyFont="1" applyFill="1" applyBorder="1" applyAlignment="1">
      <alignment horizontal="left" wrapText="1"/>
    </xf>
    <xf numFmtId="0" fontId="66" fillId="0" borderId="104" xfId="0" applyFont="1" applyFill="1" applyBorder="1" applyAlignment="1">
      <alignment horizontal="left" vertical="center" wrapText="1"/>
    </xf>
    <xf numFmtId="0" fontId="65" fillId="0" borderId="2" xfId="0" applyFont="1" applyFill="1" applyBorder="1"/>
    <xf numFmtId="0" fontId="66" fillId="0" borderId="0" xfId="0" applyFont="1" applyFill="1" applyBorder="1"/>
    <xf numFmtId="0" fontId="63" fillId="13" borderId="0" xfId="0" applyFont="1" applyFill="1" applyBorder="1" applyAlignment="1">
      <alignment wrapText="1"/>
    </xf>
    <xf numFmtId="0" fontId="65" fillId="13" borderId="8" xfId="0" applyFont="1" applyFill="1" applyBorder="1" applyAlignment="1">
      <alignment horizontal="left" wrapText="1"/>
    </xf>
    <xf numFmtId="0" fontId="62" fillId="13" borderId="9" xfId="0" applyFont="1" applyFill="1" applyBorder="1" applyAlignment="1">
      <alignment horizontal="right" wrapText="1"/>
    </xf>
    <xf numFmtId="0" fontId="65" fillId="13" borderId="7" xfId="0" applyFont="1" applyFill="1" applyBorder="1" applyAlignment="1">
      <alignment horizontal="left" wrapText="1"/>
    </xf>
    <xf numFmtId="0" fontId="65" fillId="13" borderId="3" xfId="0" applyFont="1" applyFill="1" applyBorder="1"/>
    <xf numFmtId="0" fontId="65" fillId="11" borderId="27" xfId="0" applyFont="1" applyFill="1" applyBorder="1" applyAlignment="1">
      <alignment horizontal="left" wrapText="1"/>
    </xf>
    <xf numFmtId="0" fontId="66" fillId="0" borderId="105" xfId="0" applyFont="1" applyFill="1" applyBorder="1" applyAlignment="1">
      <alignment horizontal="left" vertical="center" wrapText="1"/>
    </xf>
    <xf numFmtId="0" fontId="65" fillId="0" borderId="3" xfId="0" applyFont="1" applyFill="1" applyBorder="1" applyAlignment="1">
      <alignment horizontal="left"/>
    </xf>
    <xf numFmtId="0" fontId="63" fillId="13" borderId="1" xfId="0" applyFont="1" applyFill="1" applyBorder="1" applyAlignment="1">
      <alignment wrapText="1"/>
    </xf>
    <xf numFmtId="0" fontId="65" fillId="13" borderId="2" xfId="0" applyFont="1" applyFill="1" applyBorder="1" applyAlignment="1">
      <alignment horizontal="left" wrapText="1"/>
    </xf>
    <xf numFmtId="0" fontId="65" fillId="11" borderId="8" xfId="0" applyFont="1" applyFill="1" applyBorder="1" applyAlignment="1">
      <alignment horizontal="left" wrapText="1"/>
    </xf>
    <xf numFmtId="0" fontId="65" fillId="11" borderId="9" xfId="0" applyFont="1" applyFill="1" applyBorder="1" applyAlignment="1">
      <alignment horizontal="left" wrapText="1"/>
    </xf>
    <xf numFmtId="0" fontId="65" fillId="11" borderId="7" xfId="0" applyFont="1" applyFill="1" applyBorder="1" applyAlignment="1">
      <alignment horizontal="left" wrapText="1"/>
    </xf>
    <xf numFmtId="0" fontId="66" fillId="0" borderId="3" xfId="0" applyFont="1" applyFill="1" applyBorder="1" applyAlignment="1">
      <alignment horizontal="left" wrapText="1"/>
    </xf>
    <xf numFmtId="0" fontId="65" fillId="13" borderId="27" xfId="0" applyFont="1" applyFill="1" applyBorder="1" applyAlignment="1">
      <alignment horizontal="left" wrapText="1"/>
    </xf>
    <xf numFmtId="0" fontId="61" fillId="13" borderId="1" xfId="0" applyFont="1" applyFill="1" applyBorder="1"/>
    <xf numFmtId="0" fontId="62" fillId="13" borderId="1" xfId="0" applyFont="1" applyFill="1" applyBorder="1" applyAlignment="1">
      <alignment horizontal="left" wrapText="1"/>
    </xf>
    <xf numFmtId="0" fontId="62" fillId="13" borderId="2" xfId="0" applyFont="1" applyFill="1" applyBorder="1" applyAlignment="1">
      <alignment horizontal="left" wrapText="1"/>
    </xf>
    <xf numFmtId="0" fontId="63" fillId="15" borderId="1" xfId="0" applyFont="1" applyFill="1" applyBorder="1"/>
    <xf numFmtId="0" fontId="62" fillId="15" borderId="27" xfId="0" applyFont="1" applyFill="1" applyBorder="1" applyAlignment="1">
      <alignment horizontal="left" wrapText="1"/>
    </xf>
    <xf numFmtId="0" fontId="62" fillId="15" borderId="3" xfId="0" applyFont="1" applyFill="1" applyBorder="1" applyAlignment="1">
      <alignment horizontal="right" wrapText="1"/>
    </xf>
    <xf numFmtId="0" fontId="62" fillId="15" borderId="3" xfId="0" applyFont="1" applyFill="1" applyBorder="1" applyAlignment="1">
      <alignment horizontal="left"/>
    </xf>
    <xf numFmtId="0" fontId="63" fillId="13" borderId="1" xfId="0" applyFont="1" applyFill="1" applyBorder="1" applyAlignment="1">
      <alignment horizontal="left" vertical="center" wrapText="1"/>
    </xf>
    <xf numFmtId="0" fontId="65" fillId="13" borderId="3" xfId="0" applyFont="1" applyFill="1" applyBorder="1" applyAlignment="1">
      <alignment horizontal="left" wrapText="1"/>
    </xf>
    <xf numFmtId="0" fontId="65" fillId="11" borderId="26" xfId="0" applyFont="1" applyFill="1" applyBorder="1" applyAlignment="1">
      <alignment horizontal="left" wrapText="1"/>
    </xf>
    <xf numFmtId="0" fontId="64" fillId="0" borderId="8" xfId="0" applyFont="1" applyFill="1" applyBorder="1"/>
    <xf numFmtId="0" fontId="65" fillId="0" borderId="26" xfId="0" applyFont="1" applyFill="1" applyBorder="1"/>
    <xf numFmtId="0" fontId="65" fillId="0" borderId="26" xfId="0" applyFont="1" applyFill="1" applyBorder="1" applyAlignment="1">
      <alignment wrapText="1"/>
    </xf>
    <xf numFmtId="0" fontId="70" fillId="13" borderId="1" xfId="0" applyFont="1" applyFill="1" applyBorder="1" applyAlignment="1">
      <alignment horizontal="left" vertical="center" wrapText="1"/>
    </xf>
    <xf numFmtId="0" fontId="68" fillId="13" borderId="3" xfId="0" applyFont="1" applyFill="1" applyBorder="1" applyAlignment="1">
      <alignment horizontal="right" vertical="center" wrapText="1"/>
    </xf>
    <xf numFmtId="0" fontId="70" fillId="13" borderId="27" xfId="0" applyFont="1" applyFill="1" applyBorder="1" applyAlignment="1">
      <alignment horizontal="left" vertical="center" wrapText="1"/>
    </xf>
    <xf numFmtId="0" fontId="70" fillId="13" borderId="3" xfId="0" applyFont="1" applyFill="1" applyBorder="1" applyAlignment="1">
      <alignment horizontal="left" vertical="center" wrapText="1"/>
    </xf>
    <xf numFmtId="0" fontId="63" fillId="14" borderId="1" xfId="0" applyFont="1" applyFill="1" applyBorder="1" applyAlignment="1">
      <alignment horizontal="left" vertical="center" wrapText="1"/>
    </xf>
    <xf numFmtId="0" fontId="68" fillId="14" borderId="1" xfId="0" applyFont="1" applyFill="1" applyBorder="1" applyAlignment="1">
      <alignment horizontal="left" vertical="center" wrapText="1"/>
    </xf>
    <xf numFmtId="0" fontId="68" fillId="14" borderId="3" xfId="0" applyFont="1" applyFill="1" applyBorder="1" applyAlignment="1">
      <alignment horizontal="right" vertical="center" wrapText="1"/>
    </xf>
    <xf numFmtId="0" fontId="68" fillId="14" borderId="27" xfId="0" applyFont="1" applyFill="1" applyBorder="1" applyAlignment="1">
      <alignment horizontal="left" vertical="center" wrapText="1"/>
    </xf>
    <xf numFmtId="0" fontId="65" fillId="11" borderId="2" xfId="0" applyFont="1" applyFill="1" applyBorder="1" applyAlignment="1">
      <alignment horizontal="left" vertical="center" wrapText="1"/>
    </xf>
    <xf numFmtId="0" fontId="64" fillId="0" borderId="3" xfId="0" applyFont="1" applyFill="1" applyBorder="1" applyAlignment="1">
      <alignment horizontal="left" vertical="center"/>
    </xf>
    <xf numFmtId="0" fontId="64" fillId="11" borderId="3" xfId="0" applyFont="1" applyFill="1" applyBorder="1" applyAlignment="1">
      <alignment horizontal="left" vertical="center" wrapText="1"/>
    </xf>
    <xf numFmtId="0" fontId="61" fillId="13" borderId="10" xfId="0" applyFont="1" applyFill="1" applyBorder="1" applyAlignment="1">
      <alignment wrapText="1"/>
    </xf>
    <xf numFmtId="0" fontId="62" fillId="13" borderId="11" xfId="0" applyFont="1" applyFill="1" applyBorder="1" applyAlignment="1">
      <alignment wrapText="1"/>
    </xf>
    <xf numFmtId="0" fontId="62" fillId="13" borderId="4" xfId="0" applyFont="1" applyFill="1" applyBorder="1" applyAlignment="1">
      <alignment wrapText="1"/>
    </xf>
    <xf numFmtId="0" fontId="62" fillId="13" borderId="10" xfId="0" applyFont="1" applyFill="1" applyBorder="1" applyAlignment="1">
      <alignment wrapText="1"/>
    </xf>
    <xf numFmtId="0" fontId="62" fillId="13" borderId="21" xfId="0" applyFont="1" applyFill="1" applyBorder="1" applyAlignment="1">
      <alignment wrapText="1"/>
    </xf>
    <xf numFmtId="0" fontId="40" fillId="0" borderId="10" xfId="9" applyFont="1" applyFill="1" applyBorder="1" applyAlignment="1">
      <alignment horizontal="center" vertical="center" wrapText="1"/>
    </xf>
    <xf numFmtId="0" fontId="40" fillId="0" borderId="11" xfId="9" applyFont="1" applyFill="1" applyBorder="1" applyAlignment="1">
      <alignment horizontal="left" vertical="center" wrapText="1"/>
    </xf>
    <xf numFmtId="0" fontId="40" fillId="0" borderId="11" xfId="9" applyFont="1" applyFill="1" applyBorder="1" applyAlignment="1">
      <alignment horizontal="center" vertical="center" wrapText="1"/>
    </xf>
    <xf numFmtId="0" fontId="40" fillId="0" borderId="23" xfId="9" applyFont="1" applyFill="1" applyBorder="1" applyAlignment="1">
      <alignment horizontal="left" vertical="top"/>
    </xf>
    <xf numFmtId="0" fontId="1" fillId="0" borderId="2" xfId="9" applyFont="1" applyFill="1" applyBorder="1" applyAlignment="1">
      <alignment horizontal="left" vertical="top"/>
    </xf>
    <xf numFmtId="0" fontId="1" fillId="0" borderId="1" xfId="9" applyFont="1" applyFill="1" applyBorder="1" applyAlignment="1">
      <alignment horizontal="left" vertical="top" wrapText="1"/>
    </xf>
    <xf numFmtId="0" fontId="1" fillId="0" borderId="1" xfId="9" applyFont="1" applyFill="1" applyBorder="1" applyAlignment="1">
      <alignment horizontal="center" vertical="center" wrapText="1"/>
    </xf>
    <xf numFmtId="0" fontId="1" fillId="0" borderId="0" xfId="10" applyFont="1" applyFill="1" applyAlignment="1">
      <alignment horizontal="center" vertical="center" wrapText="1"/>
    </xf>
    <xf numFmtId="0" fontId="1" fillId="0" borderId="8" xfId="9" applyFont="1" applyFill="1" applyBorder="1" applyAlignment="1">
      <alignment horizontal="left" vertical="top" wrapText="1"/>
    </xf>
    <xf numFmtId="0" fontId="1" fillId="0" borderId="8" xfId="9" applyFont="1" applyFill="1" applyBorder="1" applyAlignment="1">
      <alignment horizontal="center" vertical="center" wrapText="1"/>
    </xf>
    <xf numFmtId="0" fontId="1" fillId="0" borderId="14" xfId="9" applyFont="1" applyFill="1" applyBorder="1" applyAlignment="1">
      <alignment horizontal="left" vertical="top"/>
    </xf>
    <xf numFmtId="0" fontId="1" fillId="0" borderId="15" xfId="9" applyFont="1" applyFill="1" applyBorder="1" applyAlignment="1">
      <alignment horizontal="left" vertical="top" wrapText="1"/>
    </xf>
    <xf numFmtId="0" fontId="1" fillId="0" borderId="15" xfId="9" applyFont="1" applyFill="1" applyBorder="1" applyAlignment="1">
      <alignment horizontal="center" vertical="center" wrapText="1"/>
    </xf>
    <xf numFmtId="0" fontId="1" fillId="0" borderId="16" xfId="9" applyFont="1" applyFill="1" applyBorder="1" applyAlignment="1">
      <alignment horizontal="left" vertical="center" wrapText="1"/>
    </xf>
    <xf numFmtId="0" fontId="1" fillId="0" borderId="11" xfId="9" applyFont="1" applyFill="1" applyBorder="1" applyAlignment="1">
      <alignment horizontal="center" vertical="center" wrapText="1"/>
    </xf>
    <xf numFmtId="0" fontId="1" fillId="0" borderId="4" xfId="9" applyFont="1" applyFill="1" applyBorder="1" applyAlignment="1">
      <alignment horizontal="left" vertical="center" wrapText="1"/>
    </xf>
    <xf numFmtId="0" fontId="1" fillId="0" borderId="11" xfId="9" applyFont="1" applyFill="1" applyBorder="1" applyAlignment="1">
      <alignment horizontal="left" vertical="top" wrapText="1"/>
    </xf>
    <xf numFmtId="3" fontId="1" fillId="0" borderId="1" xfId="9" applyNumberFormat="1" applyFont="1" applyFill="1" applyBorder="1" applyAlignment="1">
      <alignment horizontal="center" vertical="center" wrapText="1"/>
    </xf>
    <xf numFmtId="0" fontId="1" fillId="0" borderId="10" xfId="9" applyFont="1" applyFill="1" applyBorder="1" applyAlignment="1">
      <alignment horizontal="left" vertical="top"/>
    </xf>
    <xf numFmtId="0" fontId="1" fillId="0" borderId="0" xfId="9" applyFont="1" applyFill="1" applyAlignment="1">
      <alignment horizontal="left" vertical="top"/>
    </xf>
    <xf numFmtId="0" fontId="1" fillId="0" borderId="0" xfId="9" applyFont="1" applyFill="1" applyAlignment="1">
      <alignment vertical="center" wrapText="1"/>
    </xf>
    <xf numFmtId="0" fontId="1" fillId="0" borderId="0" xfId="9" applyFont="1" applyFill="1" applyAlignment="1">
      <alignment horizontal="center" vertical="center"/>
    </xf>
    <xf numFmtId="0" fontId="1" fillId="0" borderId="0" xfId="9" applyFont="1" applyFill="1" applyAlignment="1">
      <alignment horizontal="left" vertical="center"/>
    </xf>
    <xf numFmtId="0" fontId="40" fillId="0" borderId="25" xfId="9" applyFont="1" applyFill="1" applyBorder="1" applyAlignment="1">
      <alignment horizontal="center" vertical="center" wrapText="1"/>
    </xf>
    <xf numFmtId="0" fontId="40" fillId="0" borderId="0" xfId="9" applyFont="1" applyFill="1" applyAlignment="1">
      <alignment horizontal="left" vertical="center" wrapText="1"/>
    </xf>
    <xf numFmtId="168" fontId="1" fillId="0" borderId="1" xfId="9" applyNumberFormat="1" applyFont="1" applyFill="1" applyBorder="1" applyAlignment="1">
      <alignment horizontal="center" vertical="center" wrapText="1"/>
    </xf>
    <xf numFmtId="168" fontId="1" fillId="0" borderId="3" xfId="9" applyNumberFormat="1" applyFont="1" applyFill="1" applyBorder="1" applyAlignment="1">
      <alignment horizontal="center" vertical="center" wrapText="1"/>
    </xf>
    <xf numFmtId="168" fontId="1" fillId="0" borderId="11" xfId="9" applyNumberFormat="1" applyFont="1" applyFill="1" applyBorder="1" applyAlignment="1">
      <alignment horizontal="center" vertical="center" wrapText="1"/>
    </xf>
    <xf numFmtId="168" fontId="1" fillId="0" borderId="4" xfId="9" applyNumberFormat="1" applyFont="1" applyFill="1" applyBorder="1" applyAlignment="1">
      <alignment horizontal="center" vertical="center" wrapText="1"/>
    </xf>
    <xf numFmtId="0" fontId="1" fillId="0" borderId="0" xfId="10" applyFont="1" applyFill="1" applyAlignment="1">
      <alignment horizontal="left" vertical="top"/>
    </xf>
    <xf numFmtId="0" fontId="1" fillId="0" borderId="0" xfId="10" applyFont="1" applyFill="1" applyAlignment="1">
      <alignment horizontal="left" vertical="top" wrapText="1"/>
    </xf>
    <xf numFmtId="0" fontId="1" fillId="0" borderId="0" xfId="10" applyFont="1" applyFill="1" applyAlignment="1">
      <alignment horizontal="left" vertical="center" wrapText="1"/>
    </xf>
    <xf numFmtId="0" fontId="57" fillId="0" borderId="1" xfId="0" applyFont="1" applyFill="1" applyBorder="1" applyAlignment="1">
      <alignment vertical="center" wrapText="1"/>
    </xf>
    <xf numFmtId="1" fontId="57" fillId="11" borderId="1" xfId="0" applyNumberFormat="1" applyFont="1" applyFill="1" applyBorder="1" applyAlignment="1">
      <alignment horizontal="center" vertical="center" wrapText="1"/>
    </xf>
    <xf numFmtId="0" fontId="39" fillId="12" borderId="2" xfId="0" applyFont="1" applyFill="1" applyBorder="1" applyAlignment="1">
      <alignment vertical="top" wrapText="1"/>
    </xf>
    <xf numFmtId="0" fontId="39" fillId="12" borderId="6" xfId="0" applyFont="1" applyFill="1" applyBorder="1" applyAlignment="1">
      <alignment vertical="top" wrapText="1"/>
    </xf>
    <xf numFmtId="1" fontId="57" fillId="0" borderId="1" xfId="0" applyNumberFormat="1" applyFont="1" applyFill="1" applyBorder="1" applyAlignment="1">
      <alignment horizontal="center" vertical="center" wrapText="1"/>
    </xf>
    <xf numFmtId="0" fontId="57" fillId="11" borderId="1" xfId="0" applyFont="1" applyFill="1" applyBorder="1" applyAlignment="1">
      <alignment vertical="center" wrapText="1"/>
    </xf>
    <xf numFmtId="1" fontId="57" fillId="0" borderId="106" xfId="0" applyNumberFormat="1" applyFont="1" applyFill="1" applyBorder="1" applyAlignment="1">
      <alignment horizontal="center" vertical="center" wrapText="1"/>
    </xf>
    <xf numFmtId="0" fontId="39" fillId="12" borderId="2" xfId="0" applyFont="1" applyFill="1" applyBorder="1" applyAlignment="1">
      <alignment wrapText="1"/>
    </xf>
    <xf numFmtId="0" fontId="39" fillId="12" borderId="6" xfId="0" applyFont="1" applyFill="1" applyBorder="1" applyAlignment="1">
      <alignment wrapText="1"/>
    </xf>
    <xf numFmtId="0" fontId="57" fillId="0" borderId="1" xfId="0" applyFont="1" applyFill="1" applyBorder="1" applyAlignment="1">
      <alignment wrapText="1"/>
    </xf>
    <xf numFmtId="0" fontId="39" fillId="11" borderId="1" xfId="0" applyFont="1" applyFill="1" applyBorder="1" applyAlignment="1">
      <alignment horizontal="left" vertical="top" wrapText="1"/>
    </xf>
    <xf numFmtId="1" fontId="57" fillId="11" borderId="1" xfId="0" applyNumberFormat="1" applyFont="1" applyFill="1" applyBorder="1" applyAlignment="1">
      <alignment horizontal="center" vertical="center"/>
    </xf>
    <xf numFmtId="1" fontId="57" fillId="11" borderId="106" xfId="0" applyNumberFormat="1" applyFont="1" applyFill="1" applyBorder="1" applyAlignment="1">
      <alignment horizontal="center" vertical="center" wrapText="1"/>
    </xf>
    <xf numFmtId="0" fontId="39" fillId="12" borderId="6" xfId="0" applyFont="1" applyFill="1" applyBorder="1" applyAlignment="1">
      <alignment horizontal="left" vertical="top" wrapText="1"/>
    </xf>
    <xf numFmtId="0" fontId="39" fillId="0" borderId="1" xfId="0" applyFont="1" applyFill="1" applyBorder="1" applyAlignment="1">
      <alignment horizontal="left" vertical="top" wrapText="1"/>
    </xf>
    <xf numFmtId="0" fontId="39" fillId="0" borderId="106" xfId="0" applyFont="1" applyFill="1" applyBorder="1" applyAlignment="1">
      <alignment horizontal="left" vertical="top" wrapText="1"/>
    </xf>
    <xf numFmtId="0" fontId="39" fillId="12" borderId="2" xfId="0" applyFont="1" applyFill="1" applyBorder="1" applyAlignment="1">
      <alignment horizontal="left" vertical="top" wrapText="1"/>
    </xf>
    <xf numFmtId="0" fontId="39" fillId="0" borderId="107" xfId="0" applyFont="1" applyFill="1" applyBorder="1" applyAlignment="1">
      <alignment horizontal="left" vertical="top" wrapText="1"/>
    </xf>
    <xf numFmtId="1" fontId="57" fillId="11" borderId="107" xfId="0" applyNumberFormat="1" applyFont="1" applyFill="1" applyBorder="1" applyAlignment="1">
      <alignment horizontal="center" vertical="center" wrapText="1"/>
    </xf>
    <xf numFmtId="0" fontId="57" fillId="0" borderId="1" xfId="0" applyFont="1" applyFill="1" applyBorder="1" applyAlignment="1">
      <alignment horizontal="left" vertical="top" wrapText="1"/>
    </xf>
    <xf numFmtId="0" fontId="39" fillId="12" borderId="1" xfId="0" applyFont="1" applyFill="1" applyBorder="1" applyAlignment="1">
      <alignment horizontal="center" vertical="center" wrapText="1"/>
    </xf>
    <xf numFmtId="0" fontId="39" fillId="12" borderId="3" xfId="0" applyFont="1" applyFill="1" applyBorder="1" applyAlignment="1">
      <alignment horizontal="center" vertical="center" wrapText="1"/>
    </xf>
    <xf numFmtId="1" fontId="56" fillId="13" borderId="11" xfId="0" applyNumberFormat="1" applyFont="1" applyFill="1" applyBorder="1" applyAlignment="1">
      <alignment horizontal="center" vertical="center" wrapText="1"/>
    </xf>
    <xf numFmtId="1" fontId="56" fillId="13" borderId="4" xfId="0" applyNumberFormat="1" applyFont="1" applyFill="1" applyBorder="1" applyAlignment="1">
      <alignment horizontal="center" vertical="center" wrapText="1"/>
    </xf>
    <xf numFmtId="0" fontId="72" fillId="0" borderId="1" xfId="0" applyFont="1" applyFill="1" applyBorder="1" applyAlignment="1">
      <alignment vertical="center" wrapText="1"/>
    </xf>
    <xf numFmtId="0" fontId="73" fillId="0" borderId="2" xfId="0" applyFont="1" applyFill="1" applyBorder="1" applyAlignment="1">
      <alignment horizontal="center" vertical="center" wrapText="1"/>
    </xf>
    <xf numFmtId="0" fontId="73" fillId="11" borderId="6" xfId="0" applyFont="1" applyFill="1" applyBorder="1" applyAlignment="1">
      <alignment horizontal="center" vertical="center" wrapText="1"/>
    </xf>
    <xf numFmtId="0" fontId="72" fillId="0" borderId="1" xfId="0" applyFont="1" applyFill="1" applyBorder="1" applyAlignment="1">
      <alignment vertical="center"/>
    </xf>
    <xf numFmtId="3" fontId="73" fillId="0" borderId="5" xfId="0" applyNumberFormat="1" applyFont="1" applyFill="1" applyBorder="1" applyAlignment="1">
      <alignment horizontal="center" vertical="center" wrapText="1"/>
    </xf>
    <xf numFmtId="0" fontId="73" fillId="0" borderId="6" xfId="0" applyFont="1" applyFill="1" applyBorder="1" applyAlignment="1">
      <alignment horizontal="center" vertical="center" wrapText="1"/>
    </xf>
    <xf numFmtId="0" fontId="74" fillId="17" borderId="10" xfId="0" applyFont="1" applyFill="1" applyBorder="1" applyAlignment="1">
      <alignment vertical="center" wrapText="1"/>
    </xf>
    <xf numFmtId="3" fontId="74" fillId="17" borderId="11" xfId="0" applyNumberFormat="1" applyFont="1" applyFill="1" applyBorder="1" applyAlignment="1">
      <alignment horizontal="center" vertical="center" wrapText="1"/>
    </xf>
    <xf numFmtId="3" fontId="74" fillId="17" borderId="4" xfId="0" applyNumberFormat="1" applyFont="1" applyFill="1" applyBorder="1" applyAlignment="1">
      <alignment horizontal="center" vertical="center" wrapText="1"/>
    </xf>
    <xf numFmtId="0" fontId="74" fillId="17" borderId="10" xfId="0" applyFont="1" applyFill="1" applyBorder="1" applyAlignment="1">
      <alignment horizontal="center" vertical="center" wrapText="1"/>
    </xf>
    <xf numFmtId="0" fontId="74" fillId="17" borderId="21" xfId="0" applyFont="1" applyFill="1" applyBorder="1" applyAlignment="1">
      <alignment horizontal="center" vertical="center" wrapText="1"/>
    </xf>
    <xf numFmtId="49" fontId="75" fillId="18" borderId="108" xfId="0" applyNumberFormat="1" applyFont="1" applyFill="1" applyBorder="1" applyAlignment="1">
      <alignment horizontal="left" vertical="center" wrapText="1" readingOrder="1"/>
    </xf>
    <xf numFmtId="3" fontId="75" fillId="0" borderId="109" xfId="0" applyNumberFormat="1" applyFont="1" applyFill="1" applyBorder="1" applyAlignment="1">
      <alignment vertical="center" wrapText="1" readingOrder="1"/>
    </xf>
    <xf numFmtId="3" fontId="75" fillId="0" borderId="110" xfId="0" applyNumberFormat="1" applyFont="1" applyFill="1" applyBorder="1" applyAlignment="1">
      <alignment vertical="center" wrapText="1" readingOrder="1"/>
    </xf>
    <xf numFmtId="9" fontId="75" fillId="0" borderId="110" xfId="0" applyNumberFormat="1" applyFont="1" applyFill="1" applyBorder="1" applyAlignment="1">
      <alignment vertical="center" wrapText="1" readingOrder="1"/>
    </xf>
    <xf numFmtId="9" fontId="75" fillId="0" borderId="111" xfId="0" applyNumberFormat="1" applyFont="1" applyFill="1" applyBorder="1" applyAlignment="1">
      <alignment vertical="center" wrapText="1" readingOrder="1"/>
    </xf>
    <xf numFmtId="165" fontId="75" fillId="0" borderId="111" xfId="0" applyNumberFormat="1" applyFont="1" applyFill="1" applyBorder="1" applyAlignment="1">
      <alignment vertical="center" wrapText="1" readingOrder="1"/>
    </xf>
    <xf numFmtId="49" fontId="76" fillId="19" borderId="112" xfId="0" applyNumberFormat="1" applyFont="1" applyFill="1" applyBorder="1" applyAlignment="1">
      <alignment wrapText="1"/>
    </xf>
    <xf numFmtId="3" fontId="76" fillId="19" borderId="113" xfId="0" applyNumberFormat="1" applyFont="1" applyFill="1" applyBorder="1" applyAlignment="1">
      <alignment wrapText="1"/>
    </xf>
    <xf numFmtId="3" fontId="76" fillId="19" borderId="114" xfId="0" applyNumberFormat="1" applyFont="1" applyFill="1" applyBorder="1" applyAlignment="1">
      <alignment wrapText="1"/>
    </xf>
    <xf numFmtId="0" fontId="76" fillId="19" borderId="112" xfId="0" applyFont="1" applyFill="1" applyBorder="1" applyAlignment="1">
      <alignment wrapText="1"/>
    </xf>
    <xf numFmtId="0" fontId="76" fillId="19" borderId="114" xfId="0" applyFont="1" applyFill="1" applyBorder="1" applyAlignment="1">
      <alignment wrapText="1"/>
    </xf>
    <xf numFmtId="0" fontId="78" fillId="14" borderId="2" xfId="11" applyFont="1" applyFill="1" applyBorder="1" applyAlignment="1">
      <alignment wrapText="1"/>
    </xf>
    <xf numFmtId="1" fontId="56" fillId="14" borderId="1" xfId="10" applyNumberFormat="1" applyFont="1" applyFill="1" applyBorder="1" applyAlignment="1">
      <alignment wrapText="1"/>
    </xf>
    <xf numFmtId="169" fontId="56" fillId="14" borderId="1" xfId="12" applyNumberFormat="1" applyFont="1" applyFill="1" applyBorder="1" applyAlignment="1"/>
    <xf numFmtId="0" fontId="39" fillId="14" borderId="2" xfId="10" applyFont="1" applyFill="1" applyBorder="1" applyAlignment="1">
      <alignment wrapText="1"/>
    </xf>
    <xf numFmtId="0" fontId="39" fillId="14" borderId="6" xfId="10" applyFont="1" applyFill="1" applyBorder="1" applyAlignment="1">
      <alignment wrapText="1"/>
    </xf>
    <xf numFmtId="0" fontId="38" fillId="0" borderId="2" xfId="11" applyFont="1" applyFill="1" applyBorder="1" applyAlignment="1">
      <alignment wrapText="1"/>
    </xf>
    <xf numFmtId="1" fontId="39" fillId="0" borderId="1" xfId="10" applyNumberFormat="1" applyFont="1" applyFill="1" applyBorder="1" applyAlignment="1">
      <alignment wrapText="1"/>
    </xf>
    <xf numFmtId="169" fontId="39" fillId="0" borderId="1" xfId="12" applyNumberFormat="1" applyFont="1" applyFill="1" applyBorder="1" applyAlignment="1">
      <alignment horizontal="right"/>
    </xf>
    <xf numFmtId="0" fontId="39" fillId="11" borderId="2" xfId="10" applyFont="1" applyFill="1" applyBorder="1" applyAlignment="1">
      <alignment horizontal="center" wrapText="1"/>
    </xf>
    <xf numFmtId="0" fontId="39" fillId="11" borderId="6" xfId="10" applyFont="1" applyFill="1" applyBorder="1" applyAlignment="1">
      <alignment horizontal="center" wrapText="1"/>
    </xf>
    <xf numFmtId="169" fontId="56" fillId="14" borderId="1" xfId="12" applyNumberFormat="1" applyFont="1" applyFill="1" applyBorder="1" applyAlignment="1">
      <alignment horizontal="right"/>
    </xf>
    <xf numFmtId="0" fontId="39" fillId="14" borderId="2" xfId="10" applyFont="1" applyFill="1" applyBorder="1" applyAlignment="1">
      <alignment horizontal="center" wrapText="1"/>
    </xf>
    <xf numFmtId="0" fontId="39" fillId="14" borderId="6" xfId="10" applyFont="1" applyFill="1" applyBorder="1" applyAlignment="1">
      <alignment horizontal="center" wrapText="1"/>
    </xf>
    <xf numFmtId="0" fontId="38" fillId="0" borderId="7" xfId="11" applyFont="1" applyFill="1" applyBorder="1" applyAlignment="1">
      <alignment wrapText="1"/>
    </xf>
    <xf numFmtId="169" fontId="39" fillId="0" borderId="1" xfId="12" applyNumberFormat="1" applyFont="1" applyFill="1" applyBorder="1" applyAlignment="1"/>
    <xf numFmtId="167" fontId="39" fillId="0" borderId="9" xfId="10" applyNumberFormat="1" applyFont="1" applyFill="1" applyBorder="1" applyAlignment="1">
      <alignment horizontal="center" wrapText="1"/>
    </xf>
    <xf numFmtId="0" fontId="39" fillId="0" borderId="7" xfId="10" applyFont="1" applyFill="1" applyBorder="1" applyAlignment="1">
      <alignment horizontal="center" wrapText="1"/>
    </xf>
    <xf numFmtId="0" fontId="39" fillId="0" borderId="72" xfId="10" applyFont="1" applyFill="1" applyBorder="1" applyAlignment="1">
      <alignment horizontal="center" wrapText="1"/>
    </xf>
    <xf numFmtId="169" fontId="39" fillId="11" borderId="1" xfId="12" applyNumberFormat="1" applyFont="1" applyFill="1" applyBorder="1" applyAlignment="1">
      <alignment horizontal="center"/>
    </xf>
    <xf numFmtId="0" fontId="78" fillId="14" borderId="7" xfId="11" applyFont="1" applyFill="1" applyBorder="1" applyAlignment="1">
      <alignment wrapText="1"/>
    </xf>
    <xf numFmtId="0" fontId="39" fillId="14" borderId="1" xfId="10" applyFont="1" applyFill="1" applyBorder="1" applyAlignment="1">
      <alignment wrapText="1"/>
    </xf>
    <xf numFmtId="0" fontId="39" fillId="14" borderId="7" xfId="10" applyFont="1" applyFill="1" applyBorder="1" applyAlignment="1">
      <alignment horizontal="center" wrapText="1"/>
    </xf>
    <xf numFmtId="0" fontId="39" fillId="14" borderId="72" xfId="10" applyFont="1" applyFill="1" applyBorder="1" applyAlignment="1">
      <alignment horizontal="center" wrapText="1"/>
    </xf>
    <xf numFmtId="0" fontId="38" fillId="11" borderId="7" xfId="11" applyFont="1" applyFill="1" applyBorder="1" applyAlignment="1">
      <alignment wrapText="1"/>
    </xf>
    <xf numFmtId="0" fontId="39" fillId="0" borderId="1" xfId="10" applyFont="1" applyFill="1" applyBorder="1" applyAlignment="1">
      <alignment wrapText="1"/>
    </xf>
    <xf numFmtId="0" fontId="39" fillId="11" borderId="2" xfId="11" applyFont="1" applyFill="1" applyBorder="1" applyAlignment="1">
      <alignment horizontal="center" wrapText="1"/>
    </xf>
    <xf numFmtId="0" fontId="39" fillId="11" borderId="6" xfId="11" applyFont="1" applyFill="1" applyBorder="1" applyAlignment="1">
      <alignment horizontal="center" wrapText="1"/>
    </xf>
    <xf numFmtId="0" fontId="39" fillId="14" borderId="7" xfId="11" applyFont="1" applyFill="1" applyBorder="1" applyAlignment="1">
      <alignment horizontal="center" vertical="center" wrapText="1"/>
    </xf>
    <xf numFmtId="0" fontId="39" fillId="14" borderId="72" xfId="11" applyFont="1" applyFill="1" applyBorder="1" applyAlignment="1">
      <alignment horizontal="center" vertical="center" wrapText="1"/>
    </xf>
    <xf numFmtId="169" fontId="39" fillId="11" borderId="1" xfId="12" applyNumberFormat="1" applyFont="1" applyFill="1" applyBorder="1" applyAlignment="1">
      <alignment horizontal="right"/>
    </xf>
    <xf numFmtId="0" fontId="39" fillId="11" borderId="7" xfId="11" applyFont="1" applyFill="1" applyBorder="1" applyAlignment="1">
      <alignment horizontal="center" wrapText="1"/>
    </xf>
    <xf numFmtId="0" fontId="39" fillId="11" borderId="72" xfId="11" applyFont="1" applyFill="1" applyBorder="1" applyAlignment="1">
      <alignment horizontal="center" wrapText="1"/>
    </xf>
    <xf numFmtId="0" fontId="56" fillId="13" borderId="10" xfId="10" applyFont="1" applyFill="1" applyBorder="1" applyAlignment="1">
      <alignment wrapText="1"/>
    </xf>
    <xf numFmtId="3" fontId="56" fillId="13" borderId="53" xfId="10" applyNumberFormat="1" applyFont="1" applyFill="1" applyBorder="1" applyAlignment="1">
      <alignment horizontal="center" wrapText="1"/>
    </xf>
    <xf numFmtId="3" fontId="56" fillId="13" borderId="11" xfId="10" applyNumberFormat="1" applyFont="1" applyFill="1" applyBorder="1" applyAlignment="1">
      <alignment horizontal="center" wrapText="1"/>
    </xf>
    <xf numFmtId="0" fontId="56" fillId="13" borderId="21" xfId="10" applyFont="1" applyFill="1" applyBorder="1" applyAlignment="1">
      <alignment wrapText="1"/>
    </xf>
    <xf numFmtId="3" fontId="39" fillId="11" borderId="1" xfId="0" applyNumberFormat="1" applyFont="1" applyFill="1" applyBorder="1" applyAlignment="1">
      <alignment wrapText="1"/>
    </xf>
    <xf numFmtId="3" fontId="39" fillId="11" borderId="3" xfId="0" applyNumberFormat="1" applyFont="1" applyFill="1" applyBorder="1" applyAlignment="1">
      <alignment wrapText="1"/>
    </xf>
    <xf numFmtId="0" fontId="39" fillId="11" borderId="2" xfId="0" applyFont="1" applyFill="1" applyBorder="1" applyAlignment="1">
      <alignment horizontal="center" wrapText="1"/>
    </xf>
    <xf numFmtId="0" fontId="39" fillId="11" borderId="6" xfId="0" applyFont="1" applyFill="1" applyBorder="1" applyAlignment="1">
      <alignment horizontal="center" wrapText="1"/>
    </xf>
    <xf numFmtId="3" fontId="56" fillId="13" borderId="21" xfId="0" applyNumberFormat="1" applyFont="1" applyFill="1" applyBorder="1" applyAlignment="1">
      <alignment wrapText="1"/>
    </xf>
    <xf numFmtId="0" fontId="56" fillId="12" borderId="23" xfId="0" applyFont="1" applyFill="1" applyBorder="1" applyAlignment="1">
      <alignment wrapText="1"/>
    </xf>
    <xf numFmtId="0" fontId="56" fillId="12" borderId="30" xfId="0" applyFont="1" applyFill="1" applyBorder="1" applyAlignment="1">
      <alignment horizontal="center" wrapText="1"/>
    </xf>
    <xf numFmtId="0" fontId="39" fillId="12" borderId="10" xfId="0" applyFont="1" applyFill="1" applyBorder="1" applyAlignment="1">
      <alignment wrapText="1"/>
    </xf>
    <xf numFmtId="0" fontId="39" fillId="12" borderId="21" xfId="0" applyFont="1" applyFill="1" applyBorder="1" applyAlignment="1">
      <alignment wrapText="1"/>
    </xf>
    <xf numFmtId="0" fontId="39" fillId="12" borderId="6" xfId="0" applyFont="1" applyFill="1" applyBorder="1" applyAlignment="1">
      <alignment horizontal="center" wrapText="1"/>
    </xf>
    <xf numFmtId="0" fontId="39" fillId="12" borderId="4" xfId="0" applyFont="1" applyFill="1" applyBorder="1" applyAlignment="1">
      <alignment horizontal="center" wrapText="1"/>
    </xf>
    <xf numFmtId="0" fontId="39" fillId="12" borderId="14" xfId="0" applyFont="1" applyFill="1" applyBorder="1" applyAlignment="1">
      <alignment wrapText="1"/>
    </xf>
    <xf numFmtId="0" fontId="39" fillId="12" borderId="17" xfId="0" applyFont="1" applyFill="1" applyBorder="1" applyAlignment="1">
      <alignment wrapText="1"/>
    </xf>
    <xf numFmtId="0" fontId="39" fillId="12" borderId="3" xfId="0" applyFont="1" applyFill="1" applyBorder="1" applyAlignment="1">
      <alignment wrapText="1"/>
    </xf>
    <xf numFmtId="0" fontId="39" fillId="12" borderId="19" xfId="0" applyFont="1" applyFill="1" applyBorder="1" applyAlignment="1">
      <alignment wrapText="1"/>
    </xf>
    <xf numFmtId="0" fontId="39" fillId="12" borderId="22" xfId="0" applyFont="1" applyFill="1" applyBorder="1" applyAlignment="1">
      <alignment wrapText="1"/>
    </xf>
    <xf numFmtId="0" fontId="56" fillId="12" borderId="14" xfId="0" applyFont="1" applyFill="1" applyBorder="1" applyAlignment="1">
      <alignment wrapText="1"/>
    </xf>
    <xf numFmtId="0" fontId="39" fillId="12" borderId="6" xfId="0" applyFont="1" applyFill="1" applyBorder="1" applyAlignment="1">
      <alignment horizontal="center" vertical="center" wrapText="1"/>
    </xf>
    <xf numFmtId="0" fontId="56" fillId="12" borderId="21" xfId="0" applyFont="1" applyFill="1" applyBorder="1" applyAlignment="1">
      <alignment wrapText="1"/>
    </xf>
    <xf numFmtId="0" fontId="39" fillId="11" borderId="1" xfId="0" applyFont="1" applyFill="1" applyBorder="1" applyAlignment="1">
      <alignment vertical="center" wrapText="1"/>
    </xf>
    <xf numFmtId="0" fontId="39" fillId="11" borderId="1" xfId="0" applyFont="1" applyFill="1" applyBorder="1" applyAlignment="1">
      <alignment horizontal="right" vertical="center" wrapText="1"/>
    </xf>
    <xf numFmtId="0" fontId="78" fillId="11" borderId="1" xfId="0" applyFont="1" applyFill="1" applyBorder="1" applyAlignment="1">
      <alignment vertical="center" wrapText="1"/>
    </xf>
    <xf numFmtId="0" fontId="56" fillId="11" borderId="1" xfId="0" applyFont="1" applyFill="1" applyBorder="1" applyAlignment="1">
      <alignment horizontal="right" vertical="center" wrapText="1"/>
    </xf>
    <xf numFmtId="3" fontId="56" fillId="11" borderId="1" xfId="0" applyNumberFormat="1" applyFont="1" applyFill="1" applyBorder="1" applyAlignment="1">
      <alignment horizontal="right" vertical="center" wrapText="1"/>
    </xf>
    <xf numFmtId="0" fontId="78" fillId="11" borderId="1" xfId="0" applyFont="1" applyFill="1" applyBorder="1" applyAlignment="1">
      <alignment horizontal="right" vertical="center" wrapText="1"/>
    </xf>
    <xf numFmtId="3" fontId="78" fillId="11" borderId="1" xfId="0" applyNumberFormat="1" applyFont="1" applyFill="1" applyBorder="1" applyAlignment="1">
      <alignment horizontal="right" vertical="center" wrapText="1"/>
    </xf>
    <xf numFmtId="10" fontId="39" fillId="11" borderId="1" xfId="0" applyNumberFormat="1" applyFont="1" applyFill="1" applyBorder="1" applyAlignment="1">
      <alignment horizontal="right" vertical="center" wrapText="1"/>
    </xf>
    <xf numFmtId="9" fontId="39" fillId="11" borderId="1" xfId="0" applyNumberFormat="1" applyFont="1" applyFill="1" applyBorder="1" applyAlignment="1">
      <alignment horizontal="right" vertical="center"/>
    </xf>
    <xf numFmtId="9" fontId="39" fillId="11" borderId="1" xfId="0" applyNumberFormat="1" applyFont="1" applyFill="1" applyBorder="1" applyAlignment="1">
      <alignment horizontal="right" vertical="center" wrapText="1"/>
    </xf>
    <xf numFmtId="9" fontId="39" fillId="11" borderId="1" xfId="0" applyNumberFormat="1" applyFont="1" applyFill="1" applyBorder="1" applyAlignment="1">
      <alignment vertical="center" wrapText="1"/>
    </xf>
    <xf numFmtId="0" fontId="56" fillId="11" borderId="1" xfId="0" applyFont="1" applyFill="1" applyBorder="1" applyAlignment="1">
      <alignment vertical="center" wrapText="1"/>
    </xf>
    <xf numFmtId="0" fontId="56" fillId="13" borderId="1" xfId="0" applyFont="1" applyFill="1" applyBorder="1" applyAlignment="1">
      <alignment vertical="center" wrapText="1"/>
    </xf>
    <xf numFmtId="3" fontId="56" fillId="13" borderId="1" xfId="0" applyNumberFormat="1" applyFont="1" applyFill="1" applyBorder="1" applyAlignment="1">
      <alignment horizontal="right" vertical="center" wrapText="1"/>
    </xf>
    <xf numFmtId="0" fontId="56" fillId="12" borderId="65" xfId="0" applyFont="1" applyFill="1" applyBorder="1" applyAlignment="1">
      <alignment wrapText="1"/>
    </xf>
    <xf numFmtId="0" fontId="56" fillId="12" borderId="61" xfId="0" applyFont="1" applyFill="1" applyBorder="1" applyAlignment="1">
      <alignment wrapText="1"/>
    </xf>
    <xf numFmtId="0" fontId="56" fillId="12" borderId="49" xfId="0" applyFont="1" applyFill="1" applyBorder="1" applyAlignment="1">
      <alignment wrapText="1"/>
    </xf>
    <xf numFmtId="0" fontId="56" fillId="12" borderId="48" xfId="0" applyFont="1" applyFill="1" applyBorder="1" applyAlignment="1">
      <alignment wrapText="1"/>
    </xf>
    <xf numFmtId="0" fontId="78" fillId="16" borderId="115" xfId="0" applyFont="1" applyFill="1" applyBorder="1" applyAlignment="1">
      <alignment vertical="center" wrapText="1"/>
    </xf>
    <xf numFmtId="3" fontId="56" fillId="16" borderId="74" xfId="0" applyNumberFormat="1" applyFont="1" applyFill="1" applyBorder="1" applyAlignment="1">
      <alignment vertical="center" wrapText="1"/>
    </xf>
    <xf numFmtId="3" fontId="56" fillId="16" borderId="49" xfId="0" applyNumberFormat="1" applyFont="1" applyFill="1" applyBorder="1" applyAlignment="1">
      <alignment vertical="center" wrapText="1"/>
    </xf>
    <xf numFmtId="0" fontId="78" fillId="16" borderId="61" xfId="0" applyFont="1" applyFill="1" applyBorder="1" applyAlignment="1">
      <alignment vertical="center" wrapText="1"/>
    </xf>
    <xf numFmtId="0" fontId="78" fillId="16" borderId="48" xfId="0" applyFont="1" applyFill="1" applyBorder="1" applyAlignment="1">
      <alignment vertical="center" wrapText="1"/>
    </xf>
    <xf numFmtId="0" fontId="78" fillId="16" borderId="49" xfId="0" applyFont="1" applyFill="1" applyBorder="1" applyAlignment="1">
      <alignment vertical="center" wrapText="1"/>
    </xf>
    <xf numFmtId="0" fontId="38" fillId="0" borderId="57" xfId="0" applyFont="1" applyFill="1" applyBorder="1" applyAlignment="1">
      <alignment horizontal="left" vertical="center" wrapText="1" indent="1"/>
    </xf>
    <xf numFmtId="3" fontId="39" fillId="11" borderId="33" xfId="0" applyNumberFormat="1" applyFont="1" applyFill="1" applyBorder="1" applyAlignment="1">
      <alignment wrapText="1"/>
    </xf>
    <xf numFmtId="3" fontId="39" fillId="11" borderId="16" xfId="0" applyNumberFormat="1" applyFont="1" applyFill="1" applyBorder="1" applyAlignment="1">
      <alignment wrapText="1"/>
    </xf>
    <xf numFmtId="0" fontId="39" fillId="0" borderId="14" xfId="0" applyFont="1" applyFill="1" applyBorder="1" applyAlignment="1">
      <alignment horizontal="right" vertical="center" wrapText="1"/>
    </xf>
    <xf numFmtId="0" fontId="39" fillId="0" borderId="15" xfId="0" applyFont="1" applyFill="1" applyBorder="1" applyAlignment="1">
      <alignment horizontal="right" vertical="center" wrapText="1"/>
    </xf>
    <xf numFmtId="0" fontId="39" fillId="0" borderId="16" xfId="0" applyFont="1" applyFill="1" applyBorder="1" applyAlignment="1">
      <alignment horizontal="right" vertical="center"/>
    </xf>
    <xf numFmtId="3" fontId="39" fillId="11" borderId="27" xfId="0" applyNumberFormat="1" applyFont="1" applyFill="1" applyBorder="1" applyAlignment="1">
      <alignment wrapText="1"/>
    </xf>
    <xf numFmtId="0" fontId="39" fillId="0" borderId="2" xfId="0" applyFont="1" applyFill="1" applyBorder="1" applyAlignment="1">
      <alignment horizontal="right" vertical="center" wrapText="1"/>
    </xf>
    <xf numFmtId="0" fontId="39" fillId="0" borderId="1" xfId="0" applyFont="1" applyFill="1" applyBorder="1" applyAlignment="1">
      <alignment horizontal="right" vertical="center" wrapText="1"/>
    </xf>
    <xf numFmtId="0" fontId="39" fillId="0" borderId="3" xfId="0" applyFont="1" applyFill="1" applyBorder="1" applyAlignment="1">
      <alignment horizontal="right" vertical="center" wrapText="1"/>
    </xf>
    <xf numFmtId="0" fontId="39" fillId="0" borderId="3" xfId="0" applyFont="1" applyFill="1" applyBorder="1" applyAlignment="1">
      <alignment horizontal="right" vertical="center"/>
    </xf>
    <xf numFmtId="10" fontId="39" fillId="0" borderId="2" xfId="0" applyNumberFormat="1" applyFont="1" applyFill="1" applyBorder="1" applyAlignment="1">
      <alignment horizontal="right" vertical="center" wrapText="1"/>
    </xf>
    <xf numFmtId="9" fontId="39" fillId="0" borderId="1" xfId="0" applyNumberFormat="1" applyFont="1" applyFill="1" applyBorder="1" applyAlignment="1">
      <alignment horizontal="right" vertical="center" wrapText="1"/>
    </xf>
    <xf numFmtId="10" fontId="39" fillId="0" borderId="3" xfId="0" applyNumberFormat="1" applyFont="1" applyFill="1" applyBorder="1" applyAlignment="1">
      <alignment horizontal="right" vertical="center"/>
    </xf>
    <xf numFmtId="3" fontId="39" fillId="0" borderId="2" xfId="0" applyNumberFormat="1" applyFont="1" applyFill="1" applyBorder="1" applyAlignment="1">
      <alignment horizontal="right" vertical="center" wrapText="1"/>
    </xf>
    <xf numFmtId="3" fontId="39" fillId="0" borderId="1" xfId="0" applyNumberFormat="1" applyFont="1" applyFill="1" applyBorder="1" applyAlignment="1">
      <alignment horizontal="right" vertical="center" wrapText="1"/>
    </xf>
    <xf numFmtId="3" fontId="39" fillId="0" borderId="3" xfId="0" applyNumberFormat="1" applyFont="1" applyFill="1" applyBorder="1" applyAlignment="1">
      <alignment horizontal="right" vertical="center"/>
    </xf>
    <xf numFmtId="0" fontId="38" fillId="0" borderId="56" xfId="0" applyFont="1" applyFill="1" applyBorder="1" applyAlignment="1">
      <alignment horizontal="left" vertical="center" wrapText="1" indent="1"/>
    </xf>
    <xf numFmtId="49" fontId="39" fillId="0" borderId="3" xfId="0" applyNumberFormat="1" applyFont="1" applyFill="1" applyBorder="1" applyAlignment="1">
      <alignment horizontal="right" vertical="top" wrapText="1"/>
    </xf>
    <xf numFmtId="49" fontId="39" fillId="0" borderId="3" xfId="0" applyNumberFormat="1" applyFont="1" applyFill="1" applyBorder="1" applyAlignment="1">
      <alignment horizontal="right" vertical="center" wrapText="1"/>
    </xf>
    <xf numFmtId="9" fontId="39" fillId="0" borderId="2" xfId="0" applyNumberFormat="1" applyFont="1" applyFill="1" applyBorder="1" applyAlignment="1">
      <alignment horizontal="right" vertical="center" wrapText="1"/>
    </xf>
    <xf numFmtId="9" fontId="39" fillId="0" borderId="3" xfId="0" applyNumberFormat="1" applyFont="1" applyFill="1" applyBorder="1" applyAlignment="1">
      <alignment horizontal="right" vertical="center" wrapText="1"/>
    </xf>
    <xf numFmtId="0" fontId="39" fillId="11" borderId="3" xfId="0" applyFont="1" applyFill="1" applyBorder="1" applyAlignment="1">
      <alignment horizontal="right" vertical="center"/>
    </xf>
    <xf numFmtId="3" fontId="57" fillId="0" borderId="3" xfId="0" applyNumberFormat="1" applyFont="1" applyFill="1" applyBorder="1" applyAlignment="1">
      <alignment horizontal="right" vertical="center" wrapText="1"/>
    </xf>
    <xf numFmtId="0" fontId="56" fillId="13" borderId="51" xfId="0" applyFont="1" applyFill="1" applyBorder="1" applyAlignment="1">
      <alignment vertical="center" wrapText="1"/>
    </xf>
    <xf numFmtId="3" fontId="56" fillId="13" borderId="61" xfId="0" applyNumberFormat="1" applyFont="1" applyFill="1" applyBorder="1" applyAlignment="1">
      <alignment vertical="center" wrapText="1"/>
    </xf>
    <xf numFmtId="3" fontId="56" fillId="13" borderId="49" xfId="0" applyNumberFormat="1" applyFont="1" applyFill="1" applyBorder="1" applyAlignment="1">
      <alignment vertical="center" wrapText="1"/>
    </xf>
    <xf numFmtId="0" fontId="56" fillId="13" borderId="10" xfId="0" applyFont="1" applyFill="1" applyBorder="1" applyAlignment="1">
      <alignment vertical="center" wrapText="1"/>
    </xf>
    <xf numFmtId="0" fontId="56" fillId="13" borderId="11" xfId="0" applyFont="1" applyFill="1" applyBorder="1" applyAlignment="1">
      <alignment vertical="center" wrapText="1"/>
    </xf>
    <xf numFmtId="0" fontId="56" fillId="13" borderId="4" xfId="0" applyFont="1" applyFill="1" applyBorder="1" applyAlignment="1">
      <alignment vertical="center" wrapText="1"/>
    </xf>
    <xf numFmtId="0" fontId="0" fillId="0" borderId="0" xfId="0" applyBorder="1" applyAlignment="1">
      <alignment vertical="center"/>
    </xf>
    <xf numFmtId="0" fontId="56" fillId="12" borderId="2" xfId="0" applyFont="1" applyFill="1" applyBorder="1" applyAlignment="1">
      <alignment horizontal="center" wrapText="1"/>
    </xf>
    <xf numFmtId="0" fontId="39" fillId="0" borderId="2" xfId="0" applyFont="1" applyFill="1" applyBorder="1" applyAlignment="1">
      <alignment wrapText="1"/>
    </xf>
    <xf numFmtId="169" fontId="39" fillId="0" borderId="1" xfId="8" applyNumberFormat="1" applyFont="1" applyFill="1" applyBorder="1" applyAlignment="1">
      <alignment wrapText="1"/>
    </xf>
    <xf numFmtId="169" fontId="39" fillId="0" borderId="3" xfId="8" applyNumberFormat="1" applyFont="1" applyFill="1" applyBorder="1" applyAlignment="1">
      <alignment wrapText="1"/>
    </xf>
    <xf numFmtId="0" fontId="39" fillId="0" borderId="2" xfId="0" applyFont="1" applyFill="1" applyBorder="1" applyAlignment="1">
      <alignment horizontal="center" wrapText="1"/>
    </xf>
    <xf numFmtId="0" fontId="38" fillId="0" borderId="6" xfId="0" applyFont="1" applyFill="1" applyBorder="1" applyAlignment="1">
      <alignment horizontal="center" wrapText="1"/>
    </xf>
    <xf numFmtId="0" fontId="38" fillId="16" borderId="0" xfId="0" applyFont="1" applyFill="1" applyBorder="1" applyAlignment="1">
      <alignment horizontal="right" vertical="center" wrapText="1"/>
    </xf>
    <xf numFmtId="169" fontId="39" fillId="16" borderId="1" xfId="8" applyNumberFormat="1" applyFont="1" applyFill="1" applyBorder="1" applyAlignment="1">
      <alignment wrapText="1"/>
    </xf>
    <xf numFmtId="169" fontId="39" fillId="16" borderId="3" xfId="8" applyNumberFormat="1" applyFont="1" applyFill="1" applyBorder="1" applyAlignment="1">
      <alignment wrapText="1"/>
    </xf>
    <xf numFmtId="0" fontId="39" fillId="16" borderId="2" xfId="0" applyFont="1" applyFill="1" applyBorder="1" applyAlignment="1">
      <alignment horizontal="center" wrapText="1"/>
    </xf>
    <xf numFmtId="0" fontId="38" fillId="16" borderId="6" xfId="0" applyFont="1" applyFill="1" applyBorder="1" applyAlignment="1">
      <alignment horizontal="center" wrapText="1"/>
    </xf>
    <xf numFmtId="0" fontId="38" fillId="16" borderId="2" xfId="0" applyFont="1" applyFill="1" applyBorder="1" applyAlignment="1">
      <alignment horizontal="right" wrapText="1"/>
    </xf>
    <xf numFmtId="169" fontId="56" fillId="13" borderId="11" xfId="8" applyNumberFormat="1" applyFont="1" applyFill="1" applyBorder="1" applyAlignment="1">
      <alignment wrapText="1"/>
    </xf>
    <xf numFmtId="0" fontId="38" fillId="11" borderId="2" xfId="0" applyFont="1" applyFill="1" applyBorder="1" applyAlignment="1">
      <alignment vertical="top" wrapText="1"/>
    </xf>
    <xf numFmtId="0" fontId="39" fillId="11" borderId="3" xfId="0" applyFont="1" applyFill="1" applyBorder="1" applyAlignment="1">
      <alignment vertical="center" wrapText="1"/>
    </xf>
    <xf numFmtId="0" fontId="39" fillId="11" borderId="2" xfId="0" applyFont="1" applyFill="1" applyBorder="1" applyAlignment="1">
      <alignment vertical="top" wrapText="1"/>
    </xf>
    <xf numFmtId="0" fontId="39" fillId="11" borderId="6" xfId="0" applyFont="1" applyFill="1" applyBorder="1" applyAlignment="1">
      <alignment vertical="top" wrapText="1"/>
    </xf>
    <xf numFmtId="0" fontId="56" fillId="13" borderId="2" xfId="0" applyFont="1" applyFill="1" applyBorder="1" applyAlignment="1">
      <alignment shrinkToFit="1"/>
    </xf>
    <xf numFmtId="0" fontId="56" fillId="13" borderId="1" xfId="0" applyFont="1" applyFill="1" applyBorder="1" applyAlignment="1">
      <alignment shrinkToFit="1"/>
    </xf>
    <xf numFmtId="0" fontId="56" fillId="13" borderId="3" xfId="0" applyFont="1" applyFill="1" applyBorder="1" applyAlignment="1">
      <alignment shrinkToFit="1"/>
    </xf>
    <xf numFmtId="0" fontId="56" fillId="13" borderId="6" xfId="0" applyFont="1" applyFill="1" applyBorder="1" applyAlignment="1">
      <alignment shrinkToFit="1"/>
    </xf>
    <xf numFmtId="0" fontId="38" fillId="11" borderId="2" xfId="0" applyFont="1" applyFill="1" applyBorder="1" applyAlignment="1">
      <alignment shrinkToFit="1"/>
    </xf>
    <xf numFmtId="0" fontId="39" fillId="11" borderId="2" xfId="0" applyFont="1" applyFill="1" applyBorder="1" applyAlignment="1">
      <alignment shrinkToFit="1"/>
    </xf>
    <xf numFmtId="0" fontId="39" fillId="11" borderId="6" xfId="0" applyFont="1" applyFill="1" applyBorder="1" applyAlignment="1">
      <alignment shrinkToFit="1"/>
    </xf>
    <xf numFmtId="0" fontId="56" fillId="13" borderId="10" xfId="0" applyFont="1" applyFill="1" applyBorder="1" applyAlignment="1">
      <alignment shrinkToFit="1"/>
    </xf>
    <xf numFmtId="3" fontId="56" fillId="13" borderId="11" xfId="0" applyNumberFormat="1" applyFont="1" applyFill="1" applyBorder="1" applyAlignment="1">
      <alignment horizontal="center" shrinkToFit="1"/>
    </xf>
    <xf numFmtId="0" fontId="56" fillId="13" borderId="4" xfId="0" applyFont="1" applyFill="1" applyBorder="1" applyAlignment="1">
      <alignment horizontal="center" shrinkToFit="1"/>
    </xf>
    <xf numFmtId="0" fontId="39" fillId="11" borderId="8" xfId="0" applyFont="1" applyFill="1" applyBorder="1" applyAlignment="1">
      <alignment wrapText="1"/>
    </xf>
    <xf numFmtId="0" fontId="39" fillId="11" borderId="9" xfId="0" applyFont="1" applyFill="1" applyBorder="1" applyAlignment="1">
      <alignment wrapText="1"/>
    </xf>
    <xf numFmtId="169" fontId="56" fillId="12" borderId="1" xfId="8" applyNumberFormat="1" applyFont="1" applyFill="1" applyBorder="1" applyAlignment="1">
      <alignment wrapText="1"/>
    </xf>
    <xf numFmtId="169" fontId="56" fillId="12" borderId="3" xfId="8" applyNumberFormat="1" applyFont="1" applyFill="1" applyBorder="1" applyAlignment="1">
      <alignment wrapText="1"/>
    </xf>
    <xf numFmtId="169" fontId="39" fillId="11" borderId="1" xfId="8" applyNumberFormat="1" applyFont="1" applyFill="1" applyBorder="1" applyAlignment="1">
      <alignment wrapText="1"/>
    </xf>
    <xf numFmtId="169" fontId="39" fillId="11" borderId="3" xfId="8" applyNumberFormat="1" applyFont="1" applyFill="1" applyBorder="1" applyAlignment="1">
      <alignment wrapText="1"/>
    </xf>
    <xf numFmtId="0" fontId="39" fillId="11" borderId="2" xfId="0" applyFont="1" applyFill="1" applyBorder="1" applyAlignment="1">
      <alignment horizontal="left" vertical="top" wrapText="1"/>
    </xf>
    <xf numFmtId="0" fontId="39" fillId="11" borderId="6" xfId="0" applyFont="1" applyFill="1" applyBorder="1" applyAlignment="1">
      <alignment horizontal="left" vertical="top" wrapText="1"/>
    </xf>
    <xf numFmtId="0" fontId="57" fillId="11" borderId="6" xfId="0" applyFont="1" applyFill="1" applyBorder="1" applyAlignment="1">
      <alignment horizontal="left" vertical="top" wrapText="1"/>
    </xf>
    <xf numFmtId="0" fontId="56" fillId="12" borderId="2" xfId="0" applyFont="1" applyFill="1" applyBorder="1" applyAlignment="1">
      <alignment horizontal="left" vertical="top" wrapText="1"/>
    </xf>
    <xf numFmtId="0" fontId="56" fillId="12" borderId="6" xfId="0" applyFont="1" applyFill="1" applyBorder="1" applyAlignment="1">
      <alignment horizontal="left" vertical="top" wrapText="1"/>
    </xf>
    <xf numFmtId="0" fontId="57" fillId="11" borderId="6" xfId="0" applyFont="1" applyFill="1" applyBorder="1" applyAlignment="1">
      <alignment vertical="top" wrapText="1"/>
    </xf>
    <xf numFmtId="0" fontId="56" fillId="12" borderId="2" xfId="0" applyFont="1" applyFill="1" applyBorder="1" applyAlignment="1">
      <alignment vertical="top" wrapText="1"/>
    </xf>
    <xf numFmtId="0" fontId="56" fillId="12" borderId="6" xfId="0" applyFont="1" applyFill="1" applyBorder="1" applyAlignment="1">
      <alignment vertical="top" wrapText="1"/>
    </xf>
    <xf numFmtId="0" fontId="57" fillId="11" borderId="2" xfId="0" applyFont="1" applyFill="1" applyBorder="1" applyAlignment="1">
      <alignment vertical="top" wrapText="1"/>
    </xf>
    <xf numFmtId="169" fontId="56" fillId="13" borderId="11" xfId="0" applyNumberFormat="1" applyFont="1" applyFill="1" applyBorder="1" applyAlignment="1">
      <alignment wrapText="1"/>
    </xf>
    <xf numFmtId="169" fontId="56" fillId="13" borderId="4" xfId="0" applyNumberFormat="1" applyFont="1" applyFill="1" applyBorder="1" applyAlignment="1">
      <alignment wrapText="1"/>
    </xf>
    <xf numFmtId="0" fontId="56" fillId="12" borderId="7" xfId="0" applyFont="1" applyFill="1" applyBorder="1" applyAlignment="1">
      <alignment wrapText="1"/>
    </xf>
    <xf numFmtId="0" fontId="56" fillId="16" borderId="8" xfId="0" applyFont="1" applyFill="1" applyBorder="1" applyAlignment="1">
      <alignment wrapText="1"/>
    </xf>
    <xf numFmtId="0" fontId="39" fillId="16" borderId="2" xfId="0" applyFont="1" applyFill="1" applyBorder="1" applyAlignment="1">
      <alignment wrapText="1"/>
    </xf>
    <xf numFmtId="0" fontId="39" fillId="16" borderId="6" xfId="0" applyFont="1" applyFill="1" applyBorder="1" applyAlignment="1">
      <alignment wrapText="1"/>
    </xf>
    <xf numFmtId="9" fontId="39" fillId="11" borderId="2" xfId="0" applyNumberFormat="1" applyFont="1" applyFill="1" applyBorder="1" applyAlignment="1">
      <alignment horizontal="center" wrapText="1"/>
    </xf>
    <xf numFmtId="9" fontId="39" fillId="11" borderId="6" xfId="0" applyNumberFormat="1" applyFont="1" applyFill="1" applyBorder="1" applyAlignment="1">
      <alignment horizontal="center" wrapText="1"/>
    </xf>
    <xf numFmtId="0" fontId="39" fillId="11" borderId="27" xfId="0" applyFont="1" applyFill="1" applyBorder="1" applyAlignment="1">
      <alignment horizontal="center" wrapText="1"/>
    </xf>
    <xf numFmtId="0" fontId="39" fillId="11" borderId="27" xfId="0" applyFont="1" applyFill="1" applyBorder="1" applyAlignment="1">
      <alignment horizontal="center" vertical="top" wrapText="1"/>
    </xf>
    <xf numFmtId="0" fontId="39" fillId="11" borderId="2" xfId="0" applyFont="1" applyFill="1" applyBorder="1" applyAlignment="1">
      <alignment horizontal="center" vertical="top" wrapText="1"/>
    </xf>
    <xf numFmtId="3" fontId="26" fillId="0" borderId="6" xfId="0" applyNumberFormat="1" applyFont="1" applyFill="1" applyBorder="1"/>
    <xf numFmtId="3" fontId="18" fillId="0" borderId="40" xfId="0" applyNumberFormat="1" applyFont="1" applyFill="1" applyBorder="1" applyAlignment="1">
      <alignment wrapText="1"/>
    </xf>
    <xf numFmtId="3" fontId="18" fillId="0" borderId="62" xfId="0" applyNumberFormat="1" applyFont="1" applyFill="1" applyBorder="1" applyAlignment="1">
      <alignment wrapText="1"/>
    </xf>
    <xf numFmtId="3" fontId="18" fillId="0" borderId="39" xfId="0" applyNumberFormat="1" applyFont="1" applyFill="1" applyBorder="1" applyAlignment="1">
      <alignment wrapText="1"/>
    </xf>
    <xf numFmtId="3" fontId="18" fillId="0" borderId="7" xfId="0" applyNumberFormat="1" applyFont="1" applyFill="1" applyBorder="1" applyAlignment="1">
      <alignment wrapText="1"/>
    </xf>
    <xf numFmtId="3" fontId="18" fillId="0" borderId="9" xfId="0" applyNumberFormat="1" applyFont="1" applyFill="1" applyBorder="1" applyAlignment="1">
      <alignment wrapText="1"/>
    </xf>
    <xf numFmtId="3" fontId="18" fillId="0" borderId="55" xfId="0" applyNumberFormat="1" applyFont="1" applyFill="1" applyBorder="1" applyAlignment="1">
      <alignment wrapText="1"/>
    </xf>
    <xf numFmtId="3" fontId="26" fillId="0" borderId="6" xfId="0" applyNumberFormat="1" applyFont="1" applyFill="1" applyBorder="1" applyAlignment="1">
      <alignment horizontal="right"/>
    </xf>
    <xf numFmtId="3" fontId="7" fillId="3" borderId="22" xfId="0" applyNumberFormat="1" applyFont="1" applyFill="1" applyBorder="1"/>
    <xf numFmtId="3" fontId="6" fillId="0" borderId="3" xfId="0" applyNumberFormat="1" applyFont="1" applyFill="1" applyBorder="1"/>
    <xf numFmtId="0" fontId="24" fillId="0" borderId="32" xfId="0" applyFont="1" applyFill="1" applyBorder="1" applyAlignment="1">
      <alignment horizontal="left" vertical="top" wrapText="1"/>
    </xf>
    <xf numFmtId="0" fontId="6" fillId="3" borderId="3" xfId="0" applyFont="1" applyFill="1" applyBorder="1" applyAlignment="1">
      <alignment horizontal="center" wrapText="1"/>
    </xf>
    <xf numFmtId="9" fontId="0" fillId="0" borderId="0" xfId="6" applyFont="1"/>
    <xf numFmtId="3" fontId="5" fillId="0" borderId="11" xfId="0" applyNumberFormat="1" applyFont="1" applyFill="1" applyBorder="1" applyAlignment="1"/>
    <xf numFmtId="3" fontId="5" fillId="3" borderId="21" xfId="0" applyNumberFormat="1" applyFont="1" applyFill="1" applyBorder="1" applyAlignment="1">
      <alignment wrapText="1"/>
    </xf>
    <xf numFmtId="3" fontId="5" fillId="3" borderId="68" xfId="0" applyNumberFormat="1" applyFont="1" applyFill="1" applyBorder="1"/>
    <xf numFmtId="9" fontId="5" fillId="0" borderId="1" xfId="6" applyFont="1" applyFill="1" applyBorder="1" applyAlignment="1">
      <alignment horizontal="right" wrapText="1"/>
    </xf>
    <xf numFmtId="9" fontId="5" fillId="5" borderId="1" xfId="6" applyFont="1" applyFill="1" applyBorder="1" applyAlignment="1">
      <alignment horizontal="right"/>
    </xf>
    <xf numFmtId="9" fontId="5" fillId="0" borderId="1" xfId="6" applyFont="1" applyFill="1" applyBorder="1" applyAlignment="1">
      <alignment horizontal="right"/>
    </xf>
    <xf numFmtId="3" fontId="6" fillId="0" borderId="4" xfId="0" applyNumberFormat="1" applyFont="1" applyFill="1" applyBorder="1" applyAlignment="1">
      <alignment wrapText="1"/>
    </xf>
    <xf numFmtId="17" fontId="12" fillId="0" borderId="1" xfId="0" applyNumberFormat="1" applyFont="1" applyFill="1" applyBorder="1" applyAlignment="1">
      <alignment horizontal="left" vertical="top" wrapText="1"/>
    </xf>
    <xf numFmtId="3" fontId="5" fillId="0" borderId="1" xfId="0" applyNumberFormat="1" applyFont="1" applyBorder="1" applyAlignment="1">
      <alignment wrapText="1"/>
    </xf>
    <xf numFmtId="3" fontId="6" fillId="0" borderId="3" xfId="0" applyNumberFormat="1" applyFont="1" applyBorder="1" applyAlignment="1">
      <alignment wrapText="1"/>
    </xf>
    <xf numFmtId="3" fontId="5" fillId="0" borderId="11" xfId="0" applyNumberFormat="1" applyFont="1" applyBorder="1"/>
    <xf numFmtId="3" fontId="6" fillId="0" borderId="4" xfId="0" applyNumberFormat="1" applyFont="1" applyBorder="1" applyAlignment="1">
      <alignment wrapText="1"/>
    </xf>
    <xf numFmtId="0" fontId="26" fillId="2" borderId="2" xfId="0" applyFont="1" applyFill="1" applyBorder="1" applyAlignment="1">
      <alignment wrapText="1"/>
    </xf>
    <xf numFmtId="0" fontId="11" fillId="4" borderId="10" xfId="0" applyFont="1" applyFill="1" applyBorder="1" applyAlignment="1">
      <alignment vertical="center" wrapText="1"/>
    </xf>
    <xf numFmtId="0" fontId="0" fillId="0" borderId="26" xfId="0" applyFont="1" applyFill="1" applyBorder="1" applyAlignment="1">
      <alignment horizontal="left" vertical="top" wrapText="1"/>
    </xf>
    <xf numFmtId="0" fontId="24" fillId="0" borderId="32" xfId="0" applyFont="1" applyFill="1" applyBorder="1" applyAlignment="1">
      <alignment horizontal="left" vertical="top" wrapText="1"/>
    </xf>
    <xf numFmtId="0" fontId="7" fillId="2" borderId="35" xfId="0" applyFont="1" applyFill="1" applyBorder="1" applyAlignment="1">
      <alignment horizontal="center"/>
    </xf>
    <xf numFmtId="0" fontId="7" fillId="2" borderId="29" xfId="0" applyFont="1" applyFill="1" applyBorder="1" applyAlignment="1">
      <alignment horizontal="center"/>
    </xf>
    <xf numFmtId="0" fontId="7" fillId="2" borderId="30" xfId="0" applyFont="1" applyFill="1" applyBorder="1" applyAlignment="1">
      <alignment horizontal="center"/>
    </xf>
    <xf numFmtId="0" fontId="5" fillId="2" borderId="5" xfId="0" applyFont="1" applyFill="1" applyBorder="1" applyAlignment="1">
      <alignment horizontal="center" wrapText="1"/>
    </xf>
    <xf numFmtId="0" fontId="5" fillId="2" borderId="26" xfId="0" applyFont="1" applyFill="1" applyBorder="1" applyAlignment="1">
      <alignment horizontal="center" wrapText="1"/>
    </xf>
    <xf numFmtId="0" fontId="5" fillId="2" borderId="6" xfId="0" applyFont="1" applyFill="1" applyBorder="1" applyAlignment="1">
      <alignment horizontal="center" wrapText="1"/>
    </xf>
    <xf numFmtId="0" fontId="19" fillId="0" borderId="0" xfId="0" applyFont="1" applyAlignment="1">
      <alignment horizontal="center" vertical="center"/>
    </xf>
    <xf numFmtId="0" fontId="2" fillId="6" borderId="23" xfId="0" applyFont="1" applyFill="1" applyBorder="1" applyAlignment="1">
      <alignment horizontal="center" vertical="center"/>
    </xf>
    <xf numFmtId="0" fontId="10" fillId="6" borderId="24" xfId="0" applyFont="1" applyFill="1" applyBorder="1" applyAlignment="1">
      <alignment horizontal="center" vertical="center"/>
    </xf>
    <xf numFmtId="0" fontId="10" fillId="6" borderId="35" xfId="0" applyFont="1" applyFill="1" applyBorder="1" applyAlignment="1">
      <alignment horizontal="center" vertical="center"/>
    </xf>
    <xf numFmtId="0" fontId="10" fillId="6" borderId="25" xfId="0" applyFont="1" applyFill="1" applyBorder="1" applyAlignment="1">
      <alignment horizontal="center" vertical="center"/>
    </xf>
    <xf numFmtId="0" fontId="6" fillId="0" borderId="5" xfId="0" applyFont="1" applyBorder="1" applyAlignment="1">
      <alignment horizontal="center" wrapText="1"/>
    </xf>
    <xf numFmtId="0" fontId="0" fillId="0" borderId="27" xfId="0" applyBorder="1"/>
    <xf numFmtId="0" fontId="6" fillId="0" borderId="5" xfId="0" applyFont="1" applyFill="1" applyBorder="1" applyAlignment="1">
      <alignment horizontal="center" wrapText="1"/>
    </xf>
    <xf numFmtId="0" fontId="6" fillId="0" borderId="27" xfId="0" applyFont="1" applyFill="1" applyBorder="1" applyAlignment="1">
      <alignment horizontal="center" wrapText="1"/>
    </xf>
    <xf numFmtId="0" fontId="6" fillId="0" borderId="1" xfId="0" applyFont="1" applyBorder="1" applyAlignment="1">
      <alignment horizontal="center" wrapText="1"/>
    </xf>
    <xf numFmtId="0" fontId="2" fillId="6" borderId="2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6" borderId="30" xfId="0" applyFont="1" applyFill="1" applyBorder="1" applyAlignment="1">
      <alignment horizontal="center" vertical="center" wrapText="1"/>
    </xf>
    <xf numFmtId="0" fontId="6" fillId="0" borderId="8" xfId="0" applyFont="1" applyBorder="1" applyAlignment="1">
      <alignment horizontal="center" wrapText="1"/>
    </xf>
    <xf numFmtId="0" fontId="6" fillId="0" borderId="15" xfId="0" applyFont="1" applyBorder="1" applyAlignment="1">
      <alignment horizontal="center" wrapText="1"/>
    </xf>
    <xf numFmtId="0" fontId="6" fillId="3" borderId="9" xfId="0" applyFont="1" applyFill="1" applyBorder="1" applyAlignment="1">
      <alignment horizontal="center" wrapText="1"/>
    </xf>
    <xf numFmtId="0" fontId="6" fillId="3" borderId="16" xfId="0" applyFont="1" applyFill="1" applyBorder="1" applyAlignment="1">
      <alignment horizontal="center" wrapText="1"/>
    </xf>
    <xf numFmtId="0" fontId="6" fillId="0" borderId="7" xfId="0" applyFont="1" applyBorder="1" applyAlignment="1">
      <alignment horizontal="left" wrapText="1"/>
    </xf>
    <xf numFmtId="0" fontId="6" fillId="0" borderId="14" xfId="0" applyFont="1" applyBorder="1" applyAlignment="1">
      <alignment horizontal="left" wrapText="1"/>
    </xf>
    <xf numFmtId="0" fontId="6" fillId="3" borderId="8" xfId="0" applyFont="1" applyFill="1" applyBorder="1" applyAlignment="1">
      <alignment horizontal="center" wrapText="1"/>
    </xf>
    <xf numFmtId="0" fontId="6" fillId="3" borderId="15" xfId="0" applyFont="1" applyFill="1" applyBorder="1" applyAlignment="1">
      <alignment horizontal="center" wrapText="1"/>
    </xf>
    <xf numFmtId="0" fontId="6" fillId="4" borderId="9" xfId="0" applyFont="1" applyFill="1" applyBorder="1" applyAlignment="1">
      <alignment horizontal="center" wrapText="1"/>
    </xf>
    <xf numFmtId="0" fontId="6" fillId="4" borderId="16" xfId="0" applyFont="1" applyFill="1" applyBorder="1" applyAlignment="1">
      <alignment horizontal="center" wrapText="1"/>
    </xf>
    <xf numFmtId="0" fontId="20" fillId="6" borderId="28" xfId="0" applyFont="1" applyFill="1" applyBorder="1" applyAlignment="1">
      <alignment horizontal="center" vertical="center" wrapText="1"/>
    </xf>
    <xf numFmtId="0" fontId="10" fillId="6" borderId="29" xfId="0" applyFont="1" applyFill="1" applyBorder="1" applyAlignment="1">
      <alignment horizontal="center" vertical="center" wrapText="1"/>
    </xf>
    <xf numFmtId="0" fontId="10" fillId="6" borderId="30" xfId="0" applyFont="1" applyFill="1" applyBorder="1" applyAlignment="1">
      <alignment horizontal="center" vertical="center" wrapText="1"/>
    </xf>
    <xf numFmtId="0" fontId="6" fillId="0" borderId="19" xfId="0" applyFont="1" applyBorder="1" applyAlignment="1">
      <alignment horizontal="left" wrapText="1"/>
    </xf>
    <xf numFmtId="0" fontId="6" fillId="0" borderId="18" xfId="0" applyFont="1" applyBorder="1" applyAlignment="1">
      <alignment horizontal="center" wrapText="1"/>
    </xf>
    <xf numFmtId="0" fontId="5" fillId="0" borderId="0" xfId="0" applyFont="1" applyAlignment="1">
      <alignment horizontal="left"/>
    </xf>
    <xf numFmtId="0" fontId="10" fillId="6" borderId="65" xfId="0" applyFont="1" applyFill="1" applyBorder="1" applyAlignment="1">
      <alignment horizontal="center" vertical="center"/>
    </xf>
    <xf numFmtId="0" fontId="10" fillId="6" borderId="66" xfId="0" applyFont="1" applyFill="1" applyBorder="1" applyAlignment="1">
      <alignment horizontal="center" vertical="center"/>
    </xf>
    <xf numFmtId="0" fontId="10" fillId="6" borderId="67" xfId="0" applyFont="1" applyFill="1" applyBorder="1" applyAlignment="1">
      <alignment horizontal="center" vertical="center"/>
    </xf>
    <xf numFmtId="0" fontId="18" fillId="0" borderId="0" xfId="0" applyFont="1" applyAlignment="1">
      <alignment horizontal="left" wrapText="1"/>
    </xf>
    <xf numFmtId="0" fontId="11" fillId="0" borderId="24" xfId="0" applyFont="1" applyBorder="1" applyAlignment="1">
      <alignment horizontal="center" wrapText="1"/>
    </xf>
    <xf numFmtId="0" fontId="11" fillId="3" borderId="47" xfId="0" applyFont="1" applyFill="1" applyBorder="1" applyAlignment="1">
      <alignment horizontal="center" wrapText="1"/>
    </xf>
    <xf numFmtId="0" fontId="11" fillId="3" borderId="43" xfId="0" applyFont="1" applyFill="1" applyBorder="1" applyAlignment="1">
      <alignment horizontal="center" wrapText="1"/>
    </xf>
    <xf numFmtId="0" fontId="18" fillId="0" borderId="0" xfId="0" applyFont="1" applyAlignment="1">
      <alignment horizontal="left"/>
    </xf>
    <xf numFmtId="0" fontId="11" fillId="3" borderId="25" xfId="0" applyFont="1" applyFill="1" applyBorder="1" applyAlignment="1">
      <alignment horizontal="center" wrapText="1"/>
    </xf>
    <xf numFmtId="0" fontId="11" fillId="3" borderId="3" xfId="0" applyFont="1" applyFill="1" applyBorder="1" applyAlignment="1">
      <alignment horizontal="center" wrapText="1"/>
    </xf>
    <xf numFmtId="0" fontId="11" fillId="0" borderId="45" xfId="0" applyFont="1" applyBorder="1" applyAlignment="1">
      <alignment horizontal="center" vertical="top" wrapText="1"/>
    </xf>
    <xf numFmtId="0" fontId="11" fillId="0" borderId="24" xfId="0" applyFont="1" applyBorder="1" applyAlignment="1">
      <alignment horizontal="center" vertical="top" wrapText="1"/>
    </xf>
    <xf numFmtId="0" fontId="11" fillId="3" borderId="25" xfId="0" applyFont="1" applyFill="1" applyBorder="1" applyAlignment="1">
      <alignment horizontal="right" vertical="top" wrapText="1"/>
    </xf>
    <xf numFmtId="0" fontId="11" fillId="3" borderId="3" xfId="0" applyFont="1" applyFill="1" applyBorder="1" applyAlignment="1">
      <alignment horizontal="right" vertical="top" wrapText="1"/>
    </xf>
    <xf numFmtId="0" fontId="11" fillId="0" borderId="24" xfId="1" applyFont="1" applyBorder="1" applyAlignment="1">
      <alignment horizontal="center" wrapText="1"/>
    </xf>
    <xf numFmtId="0" fontId="11" fillId="3" borderId="47" xfId="1" applyFont="1" applyFill="1" applyBorder="1" applyAlignment="1">
      <alignment horizontal="center" wrapText="1"/>
    </xf>
    <xf numFmtId="0" fontId="11" fillId="3" borderId="43" xfId="1" applyFont="1" applyFill="1" applyBorder="1" applyAlignment="1">
      <alignment horizontal="center" wrapText="1"/>
    </xf>
    <xf numFmtId="0" fontId="11" fillId="0" borderId="24" xfId="0" applyFont="1" applyBorder="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left" wrapText="1"/>
    </xf>
    <xf numFmtId="0" fontId="2" fillId="6" borderId="23"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5" fillId="0" borderId="0" xfId="0" applyFont="1" applyFill="1" applyAlignment="1">
      <alignment horizontal="left" vertical="top" wrapText="1"/>
    </xf>
    <xf numFmtId="0" fontId="6" fillId="0" borderId="5"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20" fillId="6" borderId="23"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6" xfId="0" applyFont="1" applyBorder="1" applyAlignment="1">
      <alignment horizontal="center" vertical="center" wrapText="1"/>
    </xf>
    <xf numFmtId="0" fontId="20" fillId="6" borderId="44" xfId="0" applyFont="1" applyFill="1" applyBorder="1" applyAlignment="1">
      <alignment horizontal="center" vertical="center"/>
    </xf>
    <xf numFmtId="0" fontId="10" fillId="6" borderId="45" xfId="0" applyFont="1" applyFill="1" applyBorder="1" applyAlignment="1">
      <alignment horizontal="center" vertical="center"/>
    </xf>
    <xf numFmtId="0" fontId="10" fillId="6" borderId="46" xfId="0" applyFont="1" applyFill="1" applyBorder="1" applyAlignment="1">
      <alignment horizontal="center" vertical="center"/>
    </xf>
    <xf numFmtId="0" fontId="10" fillId="6" borderId="47" xfId="0" applyFont="1" applyFill="1" applyBorder="1" applyAlignment="1">
      <alignment horizontal="center" vertical="center"/>
    </xf>
    <xf numFmtId="0" fontId="18" fillId="0" borderId="0" xfId="0" applyFont="1" applyAlignment="1">
      <alignment horizontal="left" vertical="top"/>
    </xf>
    <xf numFmtId="0" fontId="18" fillId="0" borderId="0" xfId="0" applyFont="1" applyFill="1" applyAlignment="1">
      <alignment horizontal="left" vertical="top" wrapText="1"/>
    </xf>
    <xf numFmtId="0" fontId="6" fillId="0" borderId="35" xfId="0" applyFont="1" applyBorder="1" applyAlignment="1">
      <alignment horizontal="center" wrapText="1"/>
    </xf>
    <xf numFmtId="0" fontId="6" fillId="0" borderId="29" xfId="0" applyFont="1" applyBorder="1" applyAlignment="1">
      <alignment horizontal="center" wrapText="1"/>
    </xf>
    <xf numFmtId="0" fontId="6" fillId="0" borderId="36" xfId="0" applyFont="1" applyBorder="1" applyAlignment="1">
      <alignment horizontal="center" wrapText="1"/>
    </xf>
    <xf numFmtId="0" fontId="6" fillId="3" borderId="47" xfId="0" applyFont="1" applyFill="1" applyBorder="1" applyAlignment="1">
      <alignment horizontal="center" wrapText="1"/>
    </xf>
    <xf numFmtId="0" fontId="6" fillId="3" borderId="20" xfId="0" applyFont="1" applyFill="1" applyBorder="1" applyAlignment="1">
      <alignment horizontal="center" wrapText="1"/>
    </xf>
    <xf numFmtId="0" fontId="6" fillId="0" borderId="45" xfId="0" applyFont="1" applyBorder="1" applyAlignment="1">
      <alignment horizontal="center" wrapText="1"/>
    </xf>
    <xf numFmtId="0" fontId="6" fillId="0" borderId="45" xfId="0" applyFont="1" applyFill="1" applyBorder="1" applyAlignment="1">
      <alignment horizontal="center" wrapText="1"/>
    </xf>
    <xf numFmtId="0" fontId="6" fillId="0" borderId="18" xfId="0" applyFont="1" applyFill="1" applyBorder="1" applyAlignment="1">
      <alignment horizontal="center" wrapText="1"/>
    </xf>
    <xf numFmtId="0" fontId="6" fillId="0" borderId="44" xfId="0" applyFont="1" applyBorder="1" applyAlignment="1">
      <alignment horizontal="center" wrapText="1"/>
    </xf>
    <xf numFmtId="0" fontId="6" fillId="0" borderId="19" xfId="0" applyFont="1" applyBorder="1" applyAlignment="1">
      <alignment horizontal="center" wrapText="1"/>
    </xf>
    <xf numFmtId="0" fontId="20" fillId="6" borderId="28" xfId="0" applyFont="1" applyFill="1" applyBorder="1" applyAlignment="1">
      <alignment horizontal="center" vertical="center"/>
    </xf>
    <xf numFmtId="0" fontId="20" fillId="6" borderId="29" xfId="0" applyFont="1" applyFill="1" applyBorder="1" applyAlignment="1">
      <alignment horizontal="center" vertical="center"/>
    </xf>
    <xf numFmtId="0" fontId="20" fillId="6" borderId="30" xfId="0" applyFont="1" applyFill="1" applyBorder="1" applyAlignment="1">
      <alignment horizontal="center" vertical="center"/>
    </xf>
    <xf numFmtId="0" fontId="6" fillId="0" borderId="38" xfId="0" applyFont="1" applyBorder="1" applyAlignment="1">
      <alignment horizontal="left" wrapText="1"/>
    </xf>
    <xf numFmtId="0" fontId="6" fillId="0" borderId="9" xfId="0" applyFont="1" applyBorder="1" applyAlignment="1">
      <alignment horizontal="center" wrapText="1"/>
    </xf>
    <xf numFmtId="0" fontId="6" fillId="0" borderId="43" xfId="0" applyFont="1" applyBorder="1" applyAlignment="1">
      <alignment horizontal="center" wrapText="1"/>
    </xf>
    <xf numFmtId="0" fontId="6" fillId="0" borderId="20" xfId="0" applyFont="1" applyBorder="1" applyAlignment="1">
      <alignment horizontal="center" wrapText="1"/>
    </xf>
    <xf numFmtId="0" fontId="5" fillId="0" borderId="0" xfId="0" applyFont="1" applyAlignment="1">
      <alignment horizontal="left" vertical="top"/>
    </xf>
    <xf numFmtId="0" fontId="6" fillId="3" borderId="1" xfId="0" applyFont="1" applyFill="1" applyBorder="1" applyAlignment="1">
      <alignment horizontal="center" wrapText="1"/>
    </xf>
    <xf numFmtId="0" fontId="6" fillId="3" borderId="11" xfId="0" applyFont="1" applyFill="1" applyBorder="1" applyAlignment="1">
      <alignment horizontal="center" wrapText="1"/>
    </xf>
    <xf numFmtId="0" fontId="6" fillId="4" borderId="1" xfId="0" applyFont="1" applyFill="1" applyBorder="1" applyAlignment="1">
      <alignment horizontal="center" wrapText="1"/>
    </xf>
    <xf numFmtId="0" fontId="6" fillId="0" borderId="26" xfId="0" applyFont="1" applyBorder="1" applyAlignment="1">
      <alignment horizontal="center" wrapText="1"/>
    </xf>
    <xf numFmtId="0" fontId="6" fillId="0" borderId="27" xfId="0" applyFont="1" applyBorder="1" applyAlignment="1">
      <alignment horizontal="center" wrapText="1"/>
    </xf>
    <xf numFmtId="0" fontId="6" fillId="0" borderId="1" xfId="0" applyFont="1" applyFill="1" applyBorder="1" applyAlignment="1">
      <alignment horizontal="center" wrapText="1"/>
    </xf>
    <xf numFmtId="0" fontId="20" fillId="6" borderId="29" xfId="0" applyFont="1" applyFill="1" applyBorder="1" applyAlignment="1">
      <alignment horizontal="center" vertical="center" wrapText="1"/>
    </xf>
    <xf numFmtId="0" fontId="20" fillId="6" borderId="30" xfId="0" applyFont="1" applyFill="1" applyBorder="1" applyAlignment="1">
      <alignment horizontal="center" vertical="center" wrapText="1"/>
    </xf>
    <xf numFmtId="0" fontId="6" fillId="0" borderId="7" xfId="0" applyFont="1" applyBorder="1" applyAlignment="1">
      <alignment horizontal="center" wrapText="1"/>
    </xf>
    <xf numFmtId="0" fontId="6" fillId="0" borderId="14" xfId="0" applyFont="1" applyBorder="1" applyAlignment="1">
      <alignment horizontal="center" wrapText="1"/>
    </xf>
    <xf numFmtId="0" fontId="6" fillId="3" borderId="8"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8" xfId="0" applyFont="1" applyFill="1" applyBorder="1" applyAlignment="1">
      <alignment horizontal="center" wrapText="1"/>
    </xf>
    <xf numFmtId="0" fontId="6" fillId="0" borderId="47" xfId="0" applyFont="1" applyFill="1" applyBorder="1" applyAlignment="1">
      <alignment horizontal="center" wrapText="1"/>
    </xf>
    <xf numFmtId="0" fontId="6" fillId="0" borderId="20" xfId="0" applyFont="1" applyFill="1" applyBorder="1" applyAlignment="1">
      <alignment horizontal="center" wrapText="1"/>
    </xf>
    <xf numFmtId="0" fontId="6" fillId="0" borderId="44"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41"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38" xfId="0" applyFont="1" applyBorder="1" applyAlignment="1">
      <alignment horizontal="left" vertical="center" wrapText="1"/>
    </xf>
    <xf numFmtId="0" fontId="6" fillId="0" borderId="19" xfId="0" applyFont="1" applyBorder="1" applyAlignment="1">
      <alignment horizontal="left" vertical="center" wrapText="1"/>
    </xf>
    <xf numFmtId="0" fontId="6" fillId="0" borderId="41"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44"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45" xfId="0" applyFont="1" applyFill="1" applyBorder="1" applyAlignment="1">
      <alignment horizontal="center" vertical="center" wrapText="1"/>
    </xf>
    <xf numFmtId="0" fontId="17" fillId="0" borderId="0" xfId="0" applyFont="1" applyAlignment="1">
      <alignment horizontal="left" vertical="top" wrapText="1"/>
    </xf>
    <xf numFmtId="0" fontId="6" fillId="0" borderId="8" xfId="0" applyFont="1" applyBorder="1" applyAlignment="1">
      <alignment horizontal="center" vertical="center" wrapText="1"/>
    </xf>
    <xf numFmtId="0" fontId="6" fillId="0" borderId="47" xfId="0" applyFont="1" applyFill="1" applyBorder="1" applyAlignment="1">
      <alignment horizontal="center" vertical="center" wrapText="1"/>
    </xf>
    <xf numFmtId="49" fontId="47" fillId="0" borderId="101" xfId="0" applyNumberFormat="1" applyFont="1" applyFill="1" applyBorder="1" applyAlignment="1">
      <alignment horizontal="center" vertical="center" wrapText="1"/>
    </xf>
    <xf numFmtId="0" fontId="47" fillId="0" borderId="97" xfId="0" applyFont="1" applyFill="1" applyBorder="1" applyAlignment="1">
      <alignment horizontal="center" vertical="center" wrapText="1"/>
    </xf>
    <xf numFmtId="49" fontId="47" fillId="0" borderId="100" xfId="0" applyNumberFormat="1" applyFont="1" applyFill="1" applyBorder="1" applyAlignment="1">
      <alignment horizontal="center" wrapText="1"/>
    </xf>
    <xf numFmtId="0" fontId="47" fillId="0" borderId="96" xfId="0" applyFont="1" applyFill="1" applyBorder="1" applyAlignment="1">
      <alignment horizontal="center" wrapText="1"/>
    </xf>
    <xf numFmtId="0" fontId="49" fillId="0" borderId="8" xfId="0" applyFont="1" applyFill="1" applyBorder="1" applyAlignment="1">
      <alignment horizontal="center" vertical="center" wrapText="1"/>
    </xf>
    <xf numFmtId="0" fontId="49" fillId="0" borderId="18" xfId="0" applyFont="1" applyFill="1" applyBorder="1" applyAlignment="1">
      <alignment horizontal="center" vertical="center" wrapText="1"/>
    </xf>
    <xf numFmtId="0" fontId="49" fillId="0" borderId="41" xfId="0" applyFont="1" applyFill="1" applyBorder="1" applyAlignment="1">
      <alignment horizontal="center" vertical="center" wrapText="1"/>
    </xf>
    <xf numFmtId="0" fontId="49" fillId="0" borderId="8" xfId="0" applyFont="1" applyBorder="1" applyAlignment="1">
      <alignment horizontal="center" vertical="center" wrapText="1"/>
    </xf>
    <xf numFmtId="0" fontId="49" fillId="0" borderId="18" xfId="0" applyFont="1" applyBorder="1" applyAlignment="1">
      <alignment horizontal="center" vertical="center" wrapText="1"/>
    </xf>
    <xf numFmtId="49" fontId="47" fillId="0" borderId="99" xfId="0" applyNumberFormat="1" applyFont="1" applyFill="1" applyBorder="1" applyAlignment="1">
      <alignment horizontal="center" wrapText="1"/>
    </xf>
    <xf numFmtId="49" fontId="47" fillId="0" borderId="98" xfId="0" applyNumberFormat="1" applyFont="1" applyFill="1" applyBorder="1" applyAlignment="1">
      <alignment horizontal="center" wrapText="1"/>
    </xf>
    <xf numFmtId="0" fontId="47" fillId="0" borderId="95" xfId="0" applyFont="1" applyFill="1" applyBorder="1" applyAlignment="1">
      <alignment horizontal="center" wrapText="1"/>
    </xf>
    <xf numFmtId="0" fontId="49" fillId="0" borderId="45" xfId="0" applyFont="1" applyFill="1" applyBorder="1" applyAlignment="1">
      <alignment horizontal="center" vertical="center" wrapText="1"/>
    </xf>
    <xf numFmtId="0" fontId="18" fillId="0" borderId="0" xfId="0" applyFont="1" applyFill="1" applyAlignment="1">
      <alignment horizontal="left" wrapText="1"/>
    </xf>
    <xf numFmtId="167" fontId="5" fillId="4" borderId="5" xfId="0" applyNumberFormat="1" applyFont="1" applyFill="1" applyBorder="1" applyAlignment="1"/>
    <xf numFmtId="167" fontId="5" fillId="4" borderId="27" xfId="0" applyNumberFormat="1" applyFont="1" applyFill="1" applyBorder="1" applyAlignment="1"/>
    <xf numFmtId="0" fontId="20" fillId="6" borderId="23" xfId="0" applyFont="1" applyFill="1" applyBorder="1" applyAlignment="1">
      <alignment horizontal="center" vertical="center" wrapText="1"/>
    </xf>
    <xf numFmtId="0" fontId="20" fillId="6" borderId="24" xfId="0" applyFont="1" applyFill="1" applyBorder="1" applyAlignment="1">
      <alignment horizontal="center" vertical="center" wrapText="1"/>
    </xf>
    <xf numFmtId="0" fontId="20" fillId="6" borderId="25" xfId="0" applyFont="1" applyFill="1" applyBorder="1" applyAlignment="1">
      <alignment horizontal="center" vertical="center" wrapText="1"/>
    </xf>
    <xf numFmtId="167" fontId="6" fillId="3" borderId="5" xfId="0" applyNumberFormat="1" applyFont="1" applyFill="1" applyBorder="1" applyAlignment="1"/>
    <xf numFmtId="167" fontId="6" fillId="3" borderId="27" xfId="0" applyNumberFormat="1" applyFont="1" applyFill="1" applyBorder="1" applyAlignment="1"/>
    <xf numFmtId="167" fontId="5" fillId="0" borderId="12" xfId="0" applyNumberFormat="1" applyFont="1" applyFill="1" applyBorder="1" applyAlignment="1"/>
    <xf numFmtId="167" fontId="5" fillId="0" borderId="53" xfId="0" applyNumberFormat="1" applyFont="1" applyFill="1" applyBorder="1" applyAlignment="1"/>
    <xf numFmtId="0" fontId="10" fillId="6" borderId="24" xfId="0" applyFont="1" applyFill="1" applyBorder="1" applyAlignment="1">
      <alignment horizontal="center" vertical="center" wrapText="1"/>
    </xf>
    <xf numFmtId="0" fontId="10" fillId="6" borderId="35" xfId="0" applyFont="1" applyFill="1" applyBorder="1" applyAlignment="1">
      <alignment horizontal="center" vertical="center" wrapText="1"/>
    </xf>
    <xf numFmtId="0" fontId="10" fillId="6" borderId="25"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38" xfId="0" applyFont="1" applyBorder="1" applyAlignment="1">
      <alignment horizontal="center" wrapText="1"/>
    </xf>
    <xf numFmtId="0" fontId="18" fillId="0" borderId="0" xfId="0" applyFont="1" applyFill="1" applyAlignment="1">
      <alignment horizontal="left" vertical="center" wrapText="1"/>
    </xf>
    <xf numFmtId="0" fontId="11" fillId="0" borderId="1" xfId="0" applyFont="1" applyBorder="1" applyAlignment="1">
      <alignment horizontal="center" wrapText="1"/>
    </xf>
    <xf numFmtId="0" fontId="6" fillId="3" borderId="3" xfId="0" applyFont="1" applyFill="1" applyBorder="1" applyAlignment="1">
      <alignment horizontal="center" wrapText="1"/>
    </xf>
    <xf numFmtId="0" fontId="20" fillId="6" borderId="58" xfId="0" applyFont="1" applyFill="1" applyBorder="1" applyAlignment="1">
      <alignment horizontal="center" vertical="center" wrapText="1"/>
    </xf>
    <xf numFmtId="0" fontId="20" fillId="6" borderId="50" xfId="0" applyFont="1" applyFill="1" applyBorder="1" applyAlignment="1">
      <alignment horizontal="center" vertical="center" wrapText="1"/>
    </xf>
    <xf numFmtId="0" fontId="20" fillId="6" borderId="59" xfId="0" applyFont="1" applyFill="1" applyBorder="1" applyAlignment="1">
      <alignment horizontal="center" vertical="center" wrapText="1"/>
    </xf>
    <xf numFmtId="0" fontId="11" fillId="0" borderId="34" xfId="0" applyFont="1" applyFill="1" applyBorder="1" applyAlignment="1">
      <alignment horizontal="center" wrapText="1"/>
    </xf>
    <xf numFmtId="0" fontId="11" fillId="0" borderId="27" xfId="0" applyFont="1" applyFill="1" applyBorder="1" applyAlignment="1">
      <alignment horizontal="center" wrapText="1"/>
    </xf>
    <xf numFmtId="0" fontId="11" fillId="0" borderId="9" xfId="0" applyFont="1" applyFill="1" applyBorder="1" applyAlignment="1">
      <alignment horizontal="center" wrapText="1"/>
    </xf>
    <xf numFmtId="0" fontId="11" fillId="0" borderId="16" xfId="0" applyFont="1" applyFill="1" applyBorder="1" applyAlignment="1">
      <alignment horizontal="center" wrapText="1"/>
    </xf>
    <xf numFmtId="0" fontId="11" fillId="0" borderId="7" xfId="0" applyFont="1" applyFill="1" applyBorder="1" applyAlignment="1">
      <alignment horizontal="center" wrapText="1"/>
    </xf>
    <xf numFmtId="0" fontId="11" fillId="0" borderId="14" xfId="0" applyFont="1" applyFill="1" applyBorder="1" applyAlignment="1">
      <alignment horizontal="center" wrapText="1"/>
    </xf>
    <xf numFmtId="0" fontId="26" fillId="0" borderId="64" xfId="0" applyFont="1" applyFill="1" applyBorder="1" applyAlignment="1">
      <alignment horizontal="center" wrapText="1"/>
    </xf>
    <xf numFmtId="0" fontId="26" fillId="0" borderId="57" xfId="0" applyFont="1" applyFill="1" applyBorder="1" applyAlignment="1">
      <alignment horizontal="center" wrapText="1"/>
    </xf>
    <xf numFmtId="0" fontId="5" fillId="0" borderId="0" xfId="0" applyFont="1" applyFill="1" applyAlignment="1">
      <alignment horizontal="left" wrapText="1"/>
    </xf>
    <xf numFmtId="0" fontId="3" fillId="6" borderId="44" xfId="0" applyFont="1" applyFill="1" applyBorder="1" applyAlignment="1">
      <alignment horizontal="center" vertical="center"/>
    </xf>
    <xf numFmtId="0" fontId="0" fillId="0" borderId="0" xfId="0" applyAlignment="1">
      <alignment horizontal="left"/>
    </xf>
    <xf numFmtId="0" fontId="2" fillId="6" borderId="58" xfId="0" applyFont="1" applyFill="1" applyBorder="1" applyAlignment="1">
      <alignment horizontal="center" vertical="center" wrapText="1"/>
    </xf>
    <xf numFmtId="0" fontId="2" fillId="6" borderId="50" xfId="0" applyFont="1" applyFill="1" applyBorder="1" applyAlignment="1">
      <alignment horizontal="center" vertical="center" wrapText="1"/>
    </xf>
    <xf numFmtId="0" fontId="2" fillId="6" borderId="59" xfId="0" applyFont="1" applyFill="1" applyBorder="1" applyAlignment="1">
      <alignment horizontal="center" vertical="center" wrapText="1"/>
    </xf>
    <xf numFmtId="0" fontId="6" fillId="0" borderId="1" xfId="1" applyFont="1" applyBorder="1" applyAlignment="1">
      <alignment horizontal="center" wrapText="1"/>
    </xf>
    <xf numFmtId="0" fontId="6" fillId="0" borderId="3" xfId="1" applyFont="1" applyBorder="1" applyAlignment="1">
      <alignment horizontal="center" wrapText="1"/>
    </xf>
    <xf numFmtId="0" fontId="27" fillId="0" borderId="0" xfId="0" applyFont="1" applyFill="1" applyAlignment="1">
      <alignment horizontal="left" vertical="center" wrapText="1"/>
    </xf>
    <xf numFmtId="0" fontId="18" fillId="0" borderId="0" xfId="0" applyFont="1" applyFill="1" applyAlignment="1">
      <alignment horizontal="left" vertical="top"/>
    </xf>
    <xf numFmtId="0" fontId="20"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5" fillId="0" borderId="1" xfId="0" applyFont="1" applyBorder="1" applyAlignment="1">
      <alignment horizontal="left" wrapText="1"/>
    </xf>
    <xf numFmtId="0" fontId="6" fillId="3" borderId="1" xfId="0" applyFont="1" applyFill="1" applyBorder="1" applyAlignment="1">
      <alignment horizontal="center"/>
    </xf>
    <xf numFmtId="164" fontId="6" fillId="3" borderId="1" xfId="5" applyNumberFormat="1" applyFont="1" applyFill="1" applyBorder="1" applyAlignment="1">
      <alignment horizontal="center"/>
    </xf>
    <xf numFmtId="0" fontId="6" fillId="0" borderId="5" xfId="1" applyFont="1" applyBorder="1" applyAlignment="1">
      <alignment horizontal="center" wrapText="1"/>
    </xf>
    <xf numFmtId="0" fontId="6" fillId="0" borderId="26" xfId="1" applyFont="1" applyBorder="1" applyAlignment="1">
      <alignment horizontal="center" wrapText="1"/>
    </xf>
    <xf numFmtId="0" fontId="6" fillId="0" borderId="6" xfId="1" applyFont="1" applyBorder="1" applyAlignment="1">
      <alignment horizontal="center" wrapText="1"/>
    </xf>
    <xf numFmtId="0" fontId="27" fillId="0" borderId="0" xfId="0" applyFont="1" applyAlignment="1">
      <alignment horizontal="left" vertical="center" wrapText="1"/>
    </xf>
    <xf numFmtId="0" fontId="39" fillId="11" borderId="8" xfId="0" applyFont="1" applyFill="1" applyBorder="1" applyAlignment="1">
      <alignment horizontal="center" vertical="top" wrapText="1"/>
    </xf>
    <xf numFmtId="0" fontId="39" fillId="11" borderId="15" xfId="0" applyFont="1" applyFill="1" applyBorder="1" applyAlignment="1">
      <alignment horizontal="center" vertical="top" wrapText="1"/>
    </xf>
    <xf numFmtId="0" fontId="39" fillId="11" borderId="40" xfId="0" applyFont="1" applyFill="1" applyBorder="1" applyAlignment="1">
      <alignment horizontal="center" vertical="top" wrapText="1"/>
    </xf>
    <xf numFmtId="0" fontId="39" fillId="11" borderId="75" xfId="0" applyFont="1" applyFill="1" applyBorder="1" applyAlignment="1">
      <alignment horizontal="center" vertical="top" wrapText="1"/>
    </xf>
    <xf numFmtId="0" fontId="39" fillId="11" borderId="33" xfId="0" applyFont="1" applyFill="1" applyBorder="1" applyAlignment="1">
      <alignment horizontal="center" vertical="top" wrapText="1"/>
    </xf>
    <xf numFmtId="0" fontId="39" fillId="11" borderId="41" xfId="0" applyFont="1" applyFill="1" applyBorder="1" applyAlignment="1">
      <alignment horizontal="center" vertical="top" wrapText="1"/>
    </xf>
    <xf numFmtId="0" fontId="39" fillId="11" borderId="9" xfId="0" applyFont="1" applyFill="1" applyBorder="1" applyAlignment="1">
      <alignment horizontal="center" vertical="top" wrapText="1"/>
    </xf>
    <xf numFmtId="0" fontId="39" fillId="11" borderId="43" xfId="0" applyFont="1" applyFill="1" applyBorder="1" applyAlignment="1">
      <alignment horizontal="center" vertical="top" wrapText="1"/>
    </xf>
    <xf numFmtId="0" fontId="39" fillId="11" borderId="16" xfId="0" applyFont="1" applyFill="1" applyBorder="1" applyAlignment="1">
      <alignment horizontal="center" vertical="top" wrapText="1"/>
    </xf>
    <xf numFmtId="0" fontId="6" fillId="0" borderId="14" xfId="0" applyFont="1" applyBorder="1" applyAlignment="1">
      <alignment horizontal="center" vertical="center" wrapText="1"/>
    </xf>
    <xf numFmtId="0" fontId="6" fillId="0" borderId="59" xfId="0" applyFont="1" applyBorder="1" applyAlignment="1">
      <alignment horizontal="center" wrapText="1"/>
    </xf>
    <xf numFmtId="0" fontId="6" fillId="0" borderId="28" xfId="0" applyFont="1" applyBorder="1" applyAlignment="1">
      <alignment horizontal="center" wrapText="1"/>
    </xf>
    <xf numFmtId="0" fontId="6" fillId="0" borderId="30" xfId="0" applyFont="1" applyBorder="1" applyAlignment="1">
      <alignment horizontal="center" wrapText="1"/>
    </xf>
    <xf numFmtId="0" fontId="11" fillId="0" borderId="44"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35" xfId="0" applyFont="1" applyBorder="1" applyAlignment="1">
      <alignment horizontal="center" wrapText="1"/>
    </xf>
    <xf numFmtId="0" fontId="11" fillId="0" borderId="59" xfId="0" applyFont="1" applyBorder="1" applyAlignment="1">
      <alignment horizontal="center" wrapText="1"/>
    </xf>
    <xf numFmtId="0" fontId="11" fillId="0" borderId="28" xfId="0" applyFont="1" applyBorder="1" applyAlignment="1">
      <alignment horizontal="center" wrapText="1"/>
    </xf>
    <xf numFmtId="0" fontId="11" fillId="0" borderId="30" xfId="0" applyFont="1" applyBorder="1" applyAlignment="1">
      <alignment horizontal="center" wrapText="1"/>
    </xf>
    <xf numFmtId="0" fontId="38" fillId="12" borderId="34" xfId="0" applyFont="1" applyFill="1" applyBorder="1" applyAlignment="1">
      <alignment horizontal="left" shrinkToFit="1"/>
    </xf>
    <xf numFmtId="0" fontId="38" fillId="12" borderId="26" xfId="0" applyFont="1" applyFill="1" applyBorder="1" applyAlignment="1">
      <alignment horizontal="left" shrinkToFit="1"/>
    </xf>
    <xf numFmtId="0" fontId="38" fillId="12" borderId="6" xfId="0" applyFont="1" applyFill="1" applyBorder="1" applyAlignment="1">
      <alignment horizontal="left" shrinkToFit="1"/>
    </xf>
    <xf numFmtId="3" fontId="39" fillId="11" borderId="8" xfId="0" applyNumberFormat="1" applyFont="1" applyFill="1" applyBorder="1" applyAlignment="1">
      <alignment horizontal="center" vertical="center" shrinkToFit="1"/>
    </xf>
    <xf numFmtId="3" fontId="39" fillId="11" borderId="41" xfId="0" applyNumberFormat="1" applyFont="1" applyFill="1" applyBorder="1" applyAlignment="1">
      <alignment horizontal="center" vertical="center" shrinkToFit="1"/>
    </xf>
    <xf numFmtId="3" fontId="39" fillId="11" borderId="15" xfId="0" applyNumberFormat="1" applyFont="1" applyFill="1" applyBorder="1" applyAlignment="1">
      <alignment horizontal="center" vertical="center" shrinkToFit="1"/>
    </xf>
    <xf numFmtId="0" fontId="39" fillId="11" borderId="9" xfId="0" applyFont="1" applyFill="1" applyBorder="1" applyAlignment="1">
      <alignment horizontal="center" vertical="center" shrinkToFit="1"/>
    </xf>
    <xf numFmtId="0" fontId="39" fillId="11" borderId="43" xfId="0" applyFont="1" applyFill="1" applyBorder="1" applyAlignment="1">
      <alignment horizontal="center" vertical="center" shrinkToFit="1"/>
    </xf>
    <xf numFmtId="0" fontId="39" fillId="11" borderId="16" xfId="0" applyFont="1" applyFill="1" applyBorder="1" applyAlignment="1">
      <alignment horizontal="center" vertical="center" shrinkToFit="1"/>
    </xf>
    <xf numFmtId="0" fontId="39" fillId="11" borderId="8" xfId="0" applyFont="1" applyFill="1" applyBorder="1" applyAlignment="1">
      <alignment horizontal="center" vertical="center" shrinkToFit="1"/>
    </xf>
    <xf numFmtId="0" fontId="39" fillId="11" borderId="41" xfId="0" applyFont="1" applyFill="1" applyBorder="1" applyAlignment="1">
      <alignment horizontal="center" vertical="center" shrinkToFit="1"/>
    </xf>
    <xf numFmtId="0" fontId="39" fillId="11" borderId="15" xfId="0" applyFont="1" applyFill="1" applyBorder="1" applyAlignment="1">
      <alignment horizontal="center" vertical="center" shrinkToFit="1"/>
    </xf>
    <xf numFmtId="0" fontId="56" fillId="13" borderId="52" xfId="0" applyFont="1" applyFill="1" applyBorder="1" applyAlignment="1">
      <alignment horizontal="center" shrinkToFit="1"/>
    </xf>
    <xf numFmtId="0" fontId="56" fillId="13" borderId="21" xfId="0" applyFont="1" applyFill="1" applyBorder="1" applyAlignment="1">
      <alignment horizontal="center" shrinkToFit="1"/>
    </xf>
    <xf numFmtId="0" fontId="42" fillId="0" borderId="28" xfId="0" applyFont="1" applyBorder="1" applyAlignment="1">
      <alignment horizontal="left" vertical="center" wrapText="1"/>
    </xf>
    <xf numFmtId="0" fontId="42" fillId="0" borderId="34" xfId="0" applyFont="1" applyBorder="1" applyAlignment="1">
      <alignment horizontal="left" vertical="center" wrapText="1"/>
    </xf>
    <xf numFmtId="0" fontId="6" fillId="0" borderId="23"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24" xfId="0" applyFont="1" applyBorder="1" applyAlignment="1">
      <alignment horizontal="center" vertical="center" wrapText="1"/>
    </xf>
    <xf numFmtId="0" fontId="41" fillId="0" borderId="28" xfId="0" applyFont="1" applyBorder="1" applyAlignment="1">
      <alignment horizontal="center" wrapText="1"/>
    </xf>
    <xf numFmtId="0" fontId="41" fillId="0" borderId="30" xfId="0" applyFont="1" applyBorder="1" applyAlignment="1">
      <alignment horizontal="center" wrapText="1"/>
    </xf>
    <xf numFmtId="0" fontId="39" fillId="12" borderId="45" xfId="0" applyFont="1" applyFill="1" applyBorder="1" applyAlignment="1">
      <alignment wrapText="1"/>
    </xf>
    <xf numFmtId="0" fontId="79" fillId="12" borderId="41" xfId="0" applyFont="1" applyFill="1" applyBorder="1" applyAlignment="1">
      <alignment wrapText="1"/>
    </xf>
    <xf numFmtId="0" fontId="79" fillId="12" borderId="18" xfId="0" applyFont="1" applyFill="1" applyBorder="1" applyAlignment="1">
      <alignment wrapText="1"/>
    </xf>
    <xf numFmtId="0" fontId="39" fillId="12" borderId="47" xfId="0" applyFont="1" applyFill="1" applyBorder="1" applyAlignment="1">
      <alignment wrapText="1"/>
    </xf>
    <xf numFmtId="0" fontId="79" fillId="12" borderId="43" xfId="0" applyFont="1" applyFill="1" applyBorder="1" applyAlignment="1">
      <alignment wrapText="1"/>
    </xf>
    <xf numFmtId="0" fontId="79" fillId="12" borderId="20" xfId="0" applyFont="1" applyFill="1" applyBorder="1" applyAlignment="1">
      <alignment wrapText="1"/>
    </xf>
    <xf numFmtId="0" fontId="79" fillId="12" borderId="15" xfId="0" applyFont="1" applyFill="1" applyBorder="1" applyAlignment="1">
      <alignment wrapText="1"/>
    </xf>
    <xf numFmtId="0" fontId="79" fillId="12" borderId="16" xfId="0" applyFont="1" applyFill="1" applyBorder="1" applyAlignment="1">
      <alignment wrapText="1"/>
    </xf>
    <xf numFmtId="0" fontId="41" fillId="0" borderId="44"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35" xfId="0" applyFont="1" applyBorder="1" applyAlignment="1">
      <alignment horizontal="center" wrapText="1"/>
    </xf>
    <xf numFmtId="0" fontId="41" fillId="0" borderId="59" xfId="0" applyFont="1" applyBorder="1" applyAlignment="1">
      <alignment horizontal="center" wrapText="1"/>
    </xf>
    <xf numFmtId="0" fontId="39" fillId="12" borderId="43" xfId="0" applyFont="1" applyFill="1" applyBorder="1" applyAlignment="1">
      <alignment wrapText="1"/>
    </xf>
    <xf numFmtId="0" fontId="39" fillId="12" borderId="20" xfId="0" applyFont="1" applyFill="1" applyBorder="1" applyAlignment="1">
      <alignment wrapText="1"/>
    </xf>
    <xf numFmtId="0" fontId="6" fillId="0" borderId="44"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35" xfId="1" applyFont="1" applyBorder="1" applyAlignment="1">
      <alignment horizontal="center" wrapText="1"/>
    </xf>
    <xf numFmtId="0" fontId="6" fillId="0" borderId="59" xfId="1" applyFont="1" applyBorder="1" applyAlignment="1">
      <alignment horizontal="center" wrapText="1"/>
    </xf>
    <xf numFmtId="0" fontId="6" fillId="0" borderId="28" xfId="1" applyFont="1" applyBorder="1" applyAlignment="1">
      <alignment horizontal="center" vertical="center" wrapText="1"/>
    </xf>
    <xf numFmtId="0" fontId="6" fillId="0" borderId="30" xfId="1" applyFont="1" applyBorder="1" applyAlignment="1">
      <alignment horizontal="center" vertical="center" wrapText="1"/>
    </xf>
    <xf numFmtId="3" fontId="73" fillId="0" borderId="8" xfId="0" applyNumberFormat="1" applyFont="1" applyFill="1" applyBorder="1" applyAlignment="1">
      <alignment horizontal="center" vertical="center" wrapText="1"/>
    </xf>
    <xf numFmtId="3" fontId="73" fillId="0" borderId="41" xfId="0" applyNumberFormat="1" applyFont="1" applyFill="1" applyBorder="1" applyAlignment="1">
      <alignment horizontal="center" vertical="center" wrapText="1"/>
    </xf>
    <xf numFmtId="3" fontId="73" fillId="0" borderId="15" xfId="0" applyNumberFormat="1" applyFont="1" applyFill="1" applyBorder="1" applyAlignment="1">
      <alignment horizontal="center" vertical="center" wrapText="1"/>
    </xf>
    <xf numFmtId="3" fontId="73" fillId="0" borderId="9" xfId="0" applyNumberFormat="1" applyFont="1" applyFill="1" applyBorder="1" applyAlignment="1">
      <alignment horizontal="center" vertical="center" wrapText="1"/>
    </xf>
    <xf numFmtId="3" fontId="73" fillId="0" borderId="43" xfId="0" applyNumberFormat="1" applyFont="1" applyFill="1" applyBorder="1" applyAlignment="1">
      <alignment horizontal="center" vertical="center" wrapText="1"/>
    </xf>
    <xf numFmtId="3" fontId="73" fillId="0" borderId="16" xfId="0" applyNumberFormat="1" applyFont="1" applyFill="1" applyBorder="1" applyAlignment="1">
      <alignment horizontal="center" vertical="center" wrapText="1"/>
    </xf>
    <xf numFmtId="0" fontId="71" fillId="12" borderId="34" xfId="0" applyFont="1" applyFill="1" applyBorder="1" applyAlignment="1">
      <alignment vertical="center" wrapText="1"/>
    </xf>
    <xf numFmtId="0" fontId="71" fillId="12" borderId="26" xfId="0" applyFont="1" applyFill="1" applyBorder="1" applyAlignment="1">
      <alignment vertical="center" wrapText="1"/>
    </xf>
    <xf numFmtId="0" fontId="71" fillId="12" borderId="6" xfId="0" applyFont="1" applyFill="1" applyBorder="1" applyAlignment="1">
      <alignment vertical="center" wrapText="1"/>
    </xf>
    <xf numFmtId="0" fontId="71" fillId="16" borderId="34" xfId="0" applyFont="1" applyFill="1" applyBorder="1" applyAlignment="1">
      <alignment horizontal="left" vertical="center" wrapText="1"/>
    </xf>
    <xf numFmtId="0" fontId="71" fillId="16" borderId="26" xfId="0" applyFont="1" applyFill="1" applyBorder="1" applyAlignment="1">
      <alignment horizontal="left" vertical="center" wrapText="1"/>
    </xf>
    <xf numFmtId="0" fontId="71" fillId="16" borderId="6" xfId="0" applyFont="1" applyFill="1" applyBorder="1" applyAlignment="1">
      <alignment horizontal="left" vertical="center" wrapText="1"/>
    </xf>
    <xf numFmtId="0" fontId="71" fillId="16" borderId="34" xfId="0" applyFont="1" applyFill="1" applyBorder="1" applyAlignment="1">
      <alignment vertical="center" wrapText="1"/>
    </xf>
    <xf numFmtId="0" fontId="71" fillId="16" borderId="26" xfId="0" applyFont="1" applyFill="1" applyBorder="1" applyAlignment="1">
      <alignment vertical="center" wrapText="1"/>
    </xf>
    <xf numFmtId="0" fontId="71" fillId="16" borderId="6" xfId="0" applyFont="1" applyFill="1" applyBorder="1" applyAlignment="1">
      <alignment vertical="center" wrapText="1"/>
    </xf>
    <xf numFmtId="0" fontId="39" fillId="11" borderId="8" xfId="0" applyFont="1" applyFill="1" applyBorder="1" applyAlignment="1">
      <alignment horizontal="center" wrapText="1"/>
    </xf>
    <xf numFmtId="0" fontId="39" fillId="11" borderId="41" xfId="0" applyFont="1" applyFill="1" applyBorder="1" applyAlignment="1">
      <alignment horizontal="center" wrapText="1"/>
    </xf>
    <xf numFmtId="0" fontId="39" fillId="11" borderId="15" xfId="0" applyFont="1" applyFill="1" applyBorder="1" applyAlignment="1">
      <alignment horizontal="center" wrapText="1"/>
    </xf>
    <xf numFmtId="0" fontId="39" fillId="11" borderId="9" xfId="0" applyFont="1" applyFill="1" applyBorder="1" applyAlignment="1">
      <alignment horizontal="right" vertical="center" wrapText="1"/>
    </xf>
    <xf numFmtId="0" fontId="39" fillId="11" borderId="43" xfId="0" applyFont="1" applyFill="1" applyBorder="1" applyAlignment="1">
      <alignment horizontal="right" vertical="center" wrapText="1"/>
    </xf>
    <xf numFmtId="0" fontId="39" fillId="11" borderId="16" xfId="0" applyFont="1" applyFill="1" applyBorder="1" applyAlignment="1">
      <alignment horizontal="right" vertical="center" wrapText="1"/>
    </xf>
    <xf numFmtId="0" fontId="34" fillId="0" borderId="31" xfId="0" applyFont="1" applyBorder="1" applyAlignment="1">
      <alignment horizontal="center" wrapText="1"/>
    </xf>
    <xf numFmtId="0" fontId="34" fillId="0" borderId="37" xfId="0" applyFont="1" applyBorder="1" applyAlignment="1">
      <alignment horizontal="center" wrapText="1"/>
    </xf>
    <xf numFmtId="0" fontId="34" fillId="0" borderId="38"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34" xfId="0" applyFont="1" applyBorder="1" applyAlignment="1">
      <alignment horizontal="center" wrapText="1"/>
    </xf>
    <xf numFmtId="0" fontId="34" fillId="0" borderId="6" xfId="0" applyFont="1" applyBorder="1" applyAlignment="1">
      <alignment horizontal="center" wrapText="1"/>
    </xf>
    <xf numFmtId="0" fontId="6" fillId="0" borderId="44" xfId="0" applyFont="1" applyBorder="1" applyAlignment="1">
      <alignment horizontal="left" vertical="center" wrapText="1"/>
    </xf>
    <xf numFmtId="0" fontId="6" fillId="0" borderId="14" xfId="0" applyFont="1" applyBorder="1" applyAlignment="1">
      <alignment horizontal="left" vertical="center" wrapText="1"/>
    </xf>
    <xf numFmtId="0" fontId="6" fillId="0" borderId="35"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30" xfId="0" applyFont="1" applyBorder="1" applyAlignment="1">
      <alignment horizontal="center" vertical="center" wrapText="1"/>
    </xf>
    <xf numFmtId="0" fontId="39" fillId="0" borderId="1" xfId="0" applyFont="1" applyFill="1" applyBorder="1" applyAlignment="1">
      <alignment horizontal="center" vertical="center" wrapText="1"/>
    </xf>
    <xf numFmtId="0" fontId="39" fillId="0" borderId="5" xfId="0" applyFont="1" applyFill="1" applyBorder="1" applyAlignment="1">
      <alignment horizontal="center" vertical="center" wrapText="1"/>
    </xf>
    <xf numFmtId="0" fontId="36" fillId="0" borderId="23"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25" xfId="0" applyFont="1" applyBorder="1" applyAlignment="1">
      <alignment horizontal="center" vertical="center" wrapText="1"/>
    </xf>
    <xf numFmtId="0" fontId="36" fillId="0" borderId="36" xfId="0" applyFont="1" applyBorder="1" applyAlignment="1">
      <alignment horizontal="center" vertical="center" wrapText="1"/>
    </xf>
    <xf numFmtId="0" fontId="39" fillId="12" borderId="8" xfId="0" applyFont="1" applyFill="1" applyBorder="1" applyAlignment="1">
      <alignment horizontal="center" vertical="center" wrapText="1"/>
    </xf>
    <xf numFmtId="0" fontId="39" fillId="12" borderId="15" xfId="0" applyFont="1" applyFill="1" applyBorder="1" applyAlignment="1">
      <alignment horizontal="center" vertical="center" wrapText="1"/>
    </xf>
    <xf numFmtId="0" fontId="39" fillId="12" borderId="9" xfId="0" applyFont="1" applyFill="1" applyBorder="1" applyAlignment="1">
      <alignment horizontal="center" vertical="center" wrapText="1"/>
    </xf>
    <xf numFmtId="0" fontId="39" fillId="12" borderId="16" xfId="0" applyFont="1" applyFill="1" applyBorder="1" applyAlignment="1">
      <alignment horizontal="center" vertical="center" wrapText="1"/>
    </xf>
    <xf numFmtId="0" fontId="39" fillId="12" borderId="9" xfId="0" applyFont="1" applyFill="1" applyBorder="1" applyAlignment="1">
      <alignment horizontal="left" vertical="top" wrapText="1"/>
    </xf>
    <xf numFmtId="0" fontId="39" fillId="12" borderId="16" xfId="0" applyFont="1" applyFill="1" applyBorder="1" applyAlignment="1">
      <alignment horizontal="left" vertical="top" wrapText="1"/>
    </xf>
    <xf numFmtId="0" fontId="40" fillId="0" borderId="35" xfId="9" applyFont="1" applyFill="1" applyBorder="1" applyAlignment="1">
      <alignment wrapText="1"/>
    </xf>
    <xf numFmtId="0" fontId="40" fillId="0" borderId="29" xfId="9" applyFont="1" applyFill="1" applyBorder="1" applyAlignment="1">
      <alignment wrapText="1"/>
    </xf>
    <xf numFmtId="0" fontId="40" fillId="0" borderId="30" xfId="9" applyFont="1" applyFill="1" applyBorder="1" applyAlignment="1">
      <alignment wrapText="1"/>
    </xf>
    <xf numFmtId="0" fontId="2" fillId="6" borderId="70" xfId="0" applyFont="1" applyFill="1" applyBorder="1" applyAlignment="1">
      <alignment horizontal="center" vertical="center" wrapText="1"/>
    </xf>
    <xf numFmtId="0" fontId="2" fillId="6" borderId="71" xfId="0" applyFont="1" applyFill="1" applyBorder="1" applyAlignment="1">
      <alignment horizontal="center" vertical="center" wrapText="1"/>
    </xf>
    <xf numFmtId="0" fontId="40" fillId="0" borderId="28" xfId="9" applyFont="1" applyFill="1" applyBorder="1" applyAlignment="1">
      <alignment horizontal="left"/>
    </xf>
    <xf numFmtId="0" fontId="40" fillId="0" borderId="29" xfId="9" applyFont="1" applyFill="1" applyBorder="1" applyAlignment="1">
      <alignment horizontal="left"/>
    </xf>
    <xf numFmtId="0" fontId="40" fillId="0" borderId="36" xfId="9" applyFont="1" applyFill="1" applyBorder="1" applyAlignment="1">
      <alignment horizontal="left"/>
    </xf>
    <xf numFmtId="0" fontId="40" fillId="0" borderId="47" xfId="9" applyFont="1" applyFill="1" applyBorder="1" applyAlignment="1">
      <alignment horizontal="center" vertical="center" wrapText="1"/>
    </xf>
    <xf numFmtId="0" fontId="40" fillId="0" borderId="20" xfId="9" applyFont="1" applyFill="1" applyBorder="1" applyAlignment="1">
      <alignment horizontal="center" vertical="center" wrapText="1"/>
    </xf>
    <xf numFmtId="0" fontId="1" fillId="0" borderId="0" xfId="9" applyFont="1" applyFill="1" applyAlignment="1">
      <alignment wrapText="1"/>
    </xf>
    <xf numFmtId="0" fontId="40" fillId="0" borderId="35" xfId="9" applyFont="1" applyFill="1" applyBorder="1" applyAlignment="1">
      <alignment horizontal="left" vertical="top" wrapText="1"/>
    </xf>
    <xf numFmtId="0" fontId="40" fillId="0" borderId="29" xfId="9" applyFont="1" applyFill="1" applyBorder="1" applyAlignment="1">
      <alignment horizontal="left" vertical="top" wrapText="1"/>
    </xf>
    <xf numFmtId="0" fontId="40" fillId="0" borderId="30" xfId="9" applyFont="1" applyFill="1" applyBorder="1" applyAlignment="1">
      <alignment horizontal="left" vertical="top" wrapText="1"/>
    </xf>
    <xf numFmtId="0" fontId="40" fillId="0" borderId="28" xfId="9" applyFont="1" applyFill="1" applyBorder="1"/>
    <xf numFmtId="0" fontId="40" fillId="0" borderId="29" xfId="9" applyFont="1" applyFill="1" applyBorder="1"/>
    <xf numFmtId="0" fontId="40" fillId="0" borderId="36" xfId="9" applyFont="1" applyFill="1" applyBorder="1"/>
    <xf numFmtId="0" fontId="1" fillId="0" borderId="34" xfId="9" applyFont="1" applyFill="1" applyBorder="1"/>
    <xf numFmtId="0" fontId="1" fillId="0" borderId="26" xfId="9" applyFont="1" applyFill="1" applyBorder="1"/>
    <xf numFmtId="0" fontId="1" fillId="0" borderId="27" xfId="9" applyFont="1" applyFill="1" applyBorder="1"/>
    <xf numFmtId="0" fontId="1" fillId="0" borderId="52" xfId="9" applyFont="1" applyFill="1" applyBorder="1"/>
    <xf numFmtId="0" fontId="1" fillId="0" borderId="54" xfId="9" applyFont="1" applyFill="1" applyBorder="1"/>
    <xf numFmtId="0" fontId="1" fillId="0" borderId="53" xfId="9" applyFont="1" applyFill="1" applyBorder="1"/>
  </cellXfs>
  <cellStyles count="13">
    <cellStyle name="Čárka" xfId="8" builtinId="3"/>
    <cellStyle name="Čárka 2" xfId="3"/>
    <cellStyle name="Čárka 3" xfId="12"/>
    <cellStyle name="Měna" xfId="5" builtinId="4"/>
    <cellStyle name="Normální" xfId="0" builtinId="0"/>
    <cellStyle name="Normální 12 2" xfId="9"/>
    <cellStyle name="Normální 2" xfId="1"/>
    <cellStyle name="normální 2 2" xfId="4"/>
    <cellStyle name="Normální 2 3" xfId="10"/>
    <cellStyle name="normální 2 5" xfId="2"/>
    <cellStyle name="Normální 3" xfId="11"/>
    <cellStyle name="Normální 6" xfId="7"/>
    <cellStyle name="Procenta" xfId="6" builtinId="5"/>
  </cellStyles>
  <dxfs count="3">
    <dxf>
      <fill>
        <patternFill>
          <bgColor rgb="FFFFC000"/>
        </patternFill>
      </fill>
    </dxf>
    <dxf>
      <font>
        <color rgb="FF006100"/>
      </font>
      <fill>
        <patternFill>
          <bgColor rgb="FFC6EFCE"/>
        </patternFill>
      </fill>
    </dxf>
    <dxf>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9"/>
  <sheetViews>
    <sheetView tabSelected="1" zoomScaleNormal="100" workbookViewId="0">
      <selection activeCell="B22" sqref="B22"/>
    </sheetView>
  </sheetViews>
  <sheetFormatPr defaultRowHeight="15"/>
  <cols>
    <col min="1" max="1" width="35.140625" style="66" customWidth="1"/>
    <col min="2" max="2" width="153.42578125" style="65" customWidth="1"/>
    <col min="3" max="16384" width="9.140625" style="44"/>
  </cols>
  <sheetData>
    <row r="1" spans="1:2" ht="45" customHeight="1">
      <c r="A1" s="1111" t="s">
        <v>2403</v>
      </c>
      <c r="B1" s="1111"/>
    </row>
    <row r="2" spans="1:2" ht="15" customHeight="1">
      <c r="A2" s="1093"/>
      <c r="B2" s="1093"/>
    </row>
    <row r="3" spans="1:2" ht="20.100000000000001" customHeight="1">
      <c r="A3" s="125" t="s">
        <v>139</v>
      </c>
      <c r="B3" s="62"/>
    </row>
    <row r="4" spans="1:2" ht="30" customHeight="1">
      <c r="A4" s="1110" t="s">
        <v>166</v>
      </c>
      <c r="B4" s="1110"/>
    </row>
    <row r="5" spans="1:2" ht="30" customHeight="1">
      <c r="A5" s="1110" t="s">
        <v>140</v>
      </c>
      <c r="B5" s="1110"/>
    </row>
    <row r="6" spans="1:2" ht="15" customHeight="1">
      <c r="A6" s="1110" t="s">
        <v>141</v>
      </c>
      <c r="B6" s="1110"/>
    </row>
    <row r="7" spans="1:2" ht="30.75" customHeight="1">
      <c r="A7" s="1110" t="s">
        <v>2404</v>
      </c>
      <c r="B7" s="1110"/>
    </row>
    <row r="8" spans="1:2" ht="15" customHeight="1">
      <c r="A8" s="1110" t="s">
        <v>2405</v>
      </c>
      <c r="B8" s="1110"/>
    </row>
    <row r="9" spans="1:2" ht="15" customHeight="1">
      <c r="A9" s="1110" t="s">
        <v>2406</v>
      </c>
      <c r="B9" s="1110"/>
    </row>
    <row r="10" spans="1:2" ht="15" customHeight="1">
      <c r="A10" s="1110"/>
      <c r="B10" s="1110"/>
    </row>
    <row r="11" spans="1:2" ht="18.75">
      <c r="A11" s="125" t="s">
        <v>90</v>
      </c>
      <c r="B11" s="125" t="s">
        <v>91</v>
      </c>
    </row>
    <row r="12" spans="1:2" ht="45">
      <c r="A12" s="53" t="s">
        <v>462</v>
      </c>
      <c r="B12" s="63" t="s">
        <v>2407</v>
      </c>
    </row>
    <row r="13" spans="1:2" ht="45">
      <c r="A13" s="51" t="s">
        <v>463</v>
      </c>
      <c r="B13" s="52" t="s">
        <v>2408</v>
      </c>
    </row>
    <row r="14" spans="1:2" ht="92.25" customHeight="1">
      <c r="A14" s="53" t="s">
        <v>464</v>
      </c>
      <c r="B14" s="63" t="s">
        <v>2409</v>
      </c>
    </row>
    <row r="15" spans="1:2" ht="105">
      <c r="A15" s="51" t="s">
        <v>465</v>
      </c>
      <c r="B15" s="64" t="s">
        <v>2410</v>
      </c>
    </row>
    <row r="16" spans="1:2" ht="60">
      <c r="A16" s="53" t="s">
        <v>466</v>
      </c>
      <c r="B16" s="63" t="s">
        <v>2411</v>
      </c>
    </row>
    <row r="17" spans="1:2" ht="45">
      <c r="A17" s="51" t="s">
        <v>467</v>
      </c>
      <c r="B17" s="64" t="s">
        <v>2412</v>
      </c>
    </row>
    <row r="18" spans="1:2" ht="45">
      <c r="A18" s="53" t="s">
        <v>468</v>
      </c>
      <c r="B18" s="63" t="s">
        <v>2413</v>
      </c>
    </row>
    <row r="19" spans="1:2" ht="45">
      <c r="A19" s="51" t="s">
        <v>469</v>
      </c>
      <c r="B19" s="64" t="s">
        <v>168</v>
      </c>
    </row>
    <row r="20" spans="1:2" ht="60">
      <c r="A20" s="53" t="s">
        <v>470</v>
      </c>
      <c r="B20" s="63" t="s">
        <v>164</v>
      </c>
    </row>
    <row r="21" spans="1:2" ht="106.5" customHeight="1">
      <c r="A21" s="51" t="s">
        <v>471</v>
      </c>
      <c r="B21" s="64" t="s">
        <v>2414</v>
      </c>
    </row>
    <row r="22" spans="1:2" ht="60">
      <c r="A22" s="53" t="s">
        <v>442</v>
      </c>
      <c r="B22" s="63" t="s">
        <v>155</v>
      </c>
    </row>
    <row r="23" spans="1:2" ht="75">
      <c r="A23" s="51" t="s">
        <v>472</v>
      </c>
      <c r="B23" s="64" t="s">
        <v>173</v>
      </c>
    </row>
    <row r="24" spans="1:2" ht="150">
      <c r="A24" s="53" t="s">
        <v>473</v>
      </c>
      <c r="B24" s="63" t="s">
        <v>2415</v>
      </c>
    </row>
    <row r="25" spans="1:2" ht="45">
      <c r="A25" s="51" t="s">
        <v>2416</v>
      </c>
      <c r="B25" s="64" t="s">
        <v>2417</v>
      </c>
    </row>
    <row r="26" spans="1:2" ht="60">
      <c r="A26" s="53" t="s">
        <v>474</v>
      </c>
      <c r="B26" s="63" t="s">
        <v>2418</v>
      </c>
    </row>
    <row r="27" spans="1:2" ht="75">
      <c r="A27" s="51" t="s">
        <v>2419</v>
      </c>
      <c r="B27" s="64" t="s">
        <v>2420</v>
      </c>
    </row>
    <row r="28" spans="1:2" ht="60">
      <c r="A28" s="1103" t="s">
        <v>2396</v>
      </c>
      <c r="B28" s="63" t="s">
        <v>2421</v>
      </c>
    </row>
    <row r="29" spans="1:2" ht="45">
      <c r="A29" s="51" t="s">
        <v>2422</v>
      </c>
      <c r="B29" s="64" t="s">
        <v>2423</v>
      </c>
    </row>
    <row r="30" spans="1:2" ht="105">
      <c r="A30" s="53" t="s">
        <v>2424</v>
      </c>
      <c r="B30" s="63" t="s">
        <v>456</v>
      </c>
    </row>
    <row r="31" spans="1:2" ht="75">
      <c r="A31" s="51" t="s">
        <v>477</v>
      </c>
      <c r="B31" s="64" t="s">
        <v>2425</v>
      </c>
    </row>
    <row r="32" spans="1:2" ht="90">
      <c r="A32" s="53" t="s">
        <v>478</v>
      </c>
      <c r="B32" s="63" t="s">
        <v>457</v>
      </c>
    </row>
    <row r="33" spans="1:2" ht="60">
      <c r="A33" s="51" t="s">
        <v>479</v>
      </c>
      <c r="B33" s="64" t="s">
        <v>186</v>
      </c>
    </row>
    <row r="34" spans="1:2" ht="60">
      <c r="A34" s="53" t="s">
        <v>480</v>
      </c>
      <c r="B34" s="63" t="s">
        <v>182</v>
      </c>
    </row>
    <row r="35" spans="1:2" ht="60">
      <c r="A35" s="51" t="s">
        <v>481</v>
      </c>
      <c r="B35" s="64" t="s">
        <v>185</v>
      </c>
    </row>
    <row r="36" spans="1:2" ht="60">
      <c r="A36" s="53" t="s">
        <v>2426</v>
      </c>
      <c r="B36" s="63" t="s">
        <v>2427</v>
      </c>
    </row>
    <row r="37" spans="1:2" ht="90">
      <c r="A37" s="51" t="s">
        <v>482</v>
      </c>
      <c r="B37" s="64" t="s">
        <v>2428</v>
      </c>
    </row>
    <row r="38" spans="1:2" ht="30">
      <c r="A38" s="53" t="s">
        <v>475</v>
      </c>
      <c r="B38" s="63" t="s">
        <v>98</v>
      </c>
    </row>
    <row r="39" spans="1:2" ht="75">
      <c r="A39" s="51" t="s">
        <v>476</v>
      </c>
      <c r="B39" s="64" t="s">
        <v>2429</v>
      </c>
    </row>
    <row r="40" spans="1:2" ht="45">
      <c r="A40" s="53" t="s">
        <v>2430</v>
      </c>
      <c r="B40" s="63" t="s">
        <v>2431</v>
      </c>
    </row>
    <row r="41" spans="1:2">
      <c r="A41" s="44"/>
      <c r="B41" s="44"/>
    </row>
    <row r="42" spans="1:2">
      <c r="A42" s="44"/>
      <c r="B42" s="44"/>
    </row>
    <row r="43" spans="1:2">
      <c r="A43" s="44"/>
      <c r="B43" s="44"/>
    </row>
    <row r="44" spans="1:2">
      <c r="A44" s="44"/>
      <c r="B44" s="44"/>
    </row>
    <row r="45" spans="1:2">
      <c r="A45" s="44"/>
      <c r="B45" s="44"/>
    </row>
    <row r="46" spans="1:2">
      <c r="A46" s="44"/>
      <c r="B46" s="44"/>
    </row>
    <row r="47" spans="1:2">
      <c r="A47" s="44"/>
      <c r="B47" s="44"/>
    </row>
    <row r="48" spans="1:2">
      <c r="A48" s="44"/>
      <c r="B48" s="44"/>
    </row>
    <row r="49" spans="1:2">
      <c r="A49" s="44"/>
      <c r="B49" s="44"/>
    </row>
  </sheetData>
  <mergeCells count="8">
    <mergeCell ref="A9:B9"/>
    <mergeCell ref="A10:B10"/>
    <mergeCell ref="A1:B1"/>
    <mergeCell ref="A4:B4"/>
    <mergeCell ref="A5:B5"/>
    <mergeCell ref="A6:B6"/>
    <mergeCell ref="A7:B7"/>
    <mergeCell ref="A8:B8"/>
  </mergeCells>
  <pageMargins left="0.7" right="0.7" top="0.78740157499999996" bottom="0.78740157499999996" header="0.3" footer="0.3"/>
  <pageSetup paperSize="9" scale="34" fitToWidth="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L18"/>
  <sheetViews>
    <sheetView workbookViewId="0">
      <selection sqref="A1:K1"/>
    </sheetView>
  </sheetViews>
  <sheetFormatPr defaultColWidth="9.140625" defaultRowHeight="12.75"/>
  <cols>
    <col min="1" max="1" width="31.570312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2" ht="33.75" customHeight="1">
      <c r="A1" s="1141" t="s">
        <v>439</v>
      </c>
      <c r="B1" s="1142"/>
      <c r="C1" s="1142"/>
      <c r="D1" s="1142"/>
      <c r="E1" s="1142"/>
      <c r="F1" s="1142"/>
      <c r="G1" s="1142"/>
      <c r="H1" s="1142"/>
      <c r="I1" s="1142"/>
      <c r="J1" s="1142"/>
      <c r="K1" s="1143"/>
    </row>
    <row r="2" spans="1:12" s="5" customFormat="1" ht="38.25" customHeight="1">
      <c r="A2" s="1135" t="s">
        <v>10</v>
      </c>
      <c r="B2" s="1131" t="s">
        <v>9</v>
      </c>
      <c r="C2" s="1127" t="s">
        <v>0</v>
      </c>
      <c r="D2" s="1127"/>
      <c r="E2" s="1127" t="s">
        <v>2</v>
      </c>
      <c r="F2" s="1127"/>
      <c r="G2" s="1127" t="s">
        <v>1</v>
      </c>
      <c r="H2" s="1127"/>
      <c r="I2" s="1125" t="s">
        <v>3</v>
      </c>
      <c r="J2" s="1126"/>
      <c r="K2" s="28" t="s">
        <v>4</v>
      </c>
    </row>
    <row r="3" spans="1:12" s="5" customFormat="1" ht="13.5" customHeight="1" thickBot="1">
      <c r="A3" s="1144"/>
      <c r="B3" s="1145"/>
      <c r="C3" s="31" t="s">
        <v>23</v>
      </c>
      <c r="D3" s="31" t="s">
        <v>24</v>
      </c>
      <c r="E3" s="31" t="s">
        <v>23</v>
      </c>
      <c r="F3" s="31" t="s">
        <v>24</v>
      </c>
      <c r="G3" s="31" t="s">
        <v>23</v>
      </c>
      <c r="H3" s="31" t="s">
        <v>24</v>
      </c>
      <c r="I3" s="81" t="s">
        <v>23</v>
      </c>
      <c r="J3" s="81" t="s">
        <v>24</v>
      </c>
      <c r="K3" s="25"/>
    </row>
    <row r="4" spans="1:12" ht="12.75" customHeight="1">
      <c r="A4" s="17" t="s">
        <v>5</v>
      </c>
      <c r="B4" s="10" t="s">
        <v>8</v>
      </c>
      <c r="C4" s="144">
        <v>85</v>
      </c>
      <c r="D4" s="144">
        <v>0</v>
      </c>
      <c r="E4" s="144">
        <v>0</v>
      </c>
      <c r="F4" s="144">
        <v>0</v>
      </c>
      <c r="G4" s="144">
        <v>121</v>
      </c>
      <c r="H4" s="144">
        <v>0</v>
      </c>
      <c r="I4" s="225">
        <v>15</v>
      </c>
      <c r="J4" s="226">
        <v>44</v>
      </c>
      <c r="K4" s="149">
        <v>265</v>
      </c>
    </row>
    <row r="5" spans="1:12" ht="15" customHeight="1">
      <c r="A5" s="17" t="s">
        <v>11</v>
      </c>
      <c r="B5" s="11" t="s">
        <v>6</v>
      </c>
      <c r="C5" s="144">
        <v>245</v>
      </c>
      <c r="D5" s="144">
        <v>11</v>
      </c>
      <c r="E5" s="144">
        <v>0</v>
      </c>
      <c r="F5" s="144">
        <v>0</v>
      </c>
      <c r="G5" s="144">
        <v>386</v>
      </c>
      <c r="H5" s="144">
        <v>2</v>
      </c>
      <c r="I5" s="225">
        <v>81</v>
      </c>
      <c r="J5" s="226">
        <v>52</v>
      </c>
      <c r="K5" s="149">
        <v>777</v>
      </c>
    </row>
    <row r="6" spans="1:12">
      <c r="A6" s="17" t="s">
        <v>12</v>
      </c>
      <c r="B6" s="11">
        <v>41.43</v>
      </c>
      <c r="C6" s="144">
        <v>21</v>
      </c>
      <c r="D6" s="144">
        <v>0</v>
      </c>
      <c r="E6" s="144">
        <v>208</v>
      </c>
      <c r="F6" s="144">
        <v>0</v>
      </c>
      <c r="G6" s="144">
        <v>36</v>
      </c>
      <c r="H6" s="144">
        <v>0</v>
      </c>
      <c r="I6" s="225">
        <v>4</v>
      </c>
      <c r="J6" s="226">
        <v>1</v>
      </c>
      <c r="K6" s="149">
        <v>270</v>
      </c>
    </row>
    <row r="7" spans="1:12">
      <c r="A7" s="17" t="s">
        <v>13</v>
      </c>
      <c r="B7" s="11" t="s">
        <v>7</v>
      </c>
      <c r="C7" s="144">
        <v>252</v>
      </c>
      <c r="D7" s="144">
        <v>0</v>
      </c>
      <c r="E7" s="144">
        <v>3349</v>
      </c>
      <c r="F7" s="144">
        <v>0</v>
      </c>
      <c r="G7" s="144">
        <v>9</v>
      </c>
      <c r="H7" s="144">
        <v>0</v>
      </c>
      <c r="I7" s="225">
        <v>8</v>
      </c>
      <c r="J7" s="226">
        <v>10</v>
      </c>
      <c r="K7" s="149">
        <v>3628</v>
      </c>
    </row>
    <row r="8" spans="1:12">
      <c r="A8" s="17" t="s">
        <v>14</v>
      </c>
      <c r="B8" s="11" t="s">
        <v>20</v>
      </c>
      <c r="C8" s="144">
        <v>148</v>
      </c>
      <c r="D8" s="144">
        <v>0</v>
      </c>
      <c r="E8" s="144">
        <v>0</v>
      </c>
      <c r="F8" s="144">
        <v>0</v>
      </c>
      <c r="G8" s="144">
        <v>488</v>
      </c>
      <c r="H8" s="144">
        <v>7</v>
      </c>
      <c r="I8" s="225">
        <v>55</v>
      </c>
      <c r="J8" s="226">
        <v>27</v>
      </c>
      <c r="K8" s="149">
        <v>725</v>
      </c>
    </row>
    <row r="9" spans="1:12" ht="12.75" customHeight="1">
      <c r="A9" s="17" t="s">
        <v>15</v>
      </c>
      <c r="B9" s="11">
        <v>62.65</v>
      </c>
      <c r="C9" s="144">
        <v>624</v>
      </c>
      <c r="D9" s="144">
        <v>0</v>
      </c>
      <c r="E9" s="144">
        <v>0</v>
      </c>
      <c r="F9" s="144">
        <v>0</v>
      </c>
      <c r="G9" s="144">
        <v>728</v>
      </c>
      <c r="H9" s="144">
        <v>0</v>
      </c>
      <c r="I9" s="225">
        <v>85</v>
      </c>
      <c r="J9" s="226">
        <v>89</v>
      </c>
      <c r="K9" s="149">
        <v>1526</v>
      </c>
    </row>
    <row r="10" spans="1:12" ht="25.5">
      <c r="A10" s="17" t="s">
        <v>16</v>
      </c>
      <c r="B10" s="11">
        <v>68</v>
      </c>
      <c r="C10" s="144">
        <v>0</v>
      </c>
      <c r="D10" s="144">
        <v>0</v>
      </c>
      <c r="E10" s="144">
        <v>0</v>
      </c>
      <c r="F10" s="144">
        <v>0</v>
      </c>
      <c r="G10" s="144">
        <v>3</v>
      </c>
      <c r="H10" s="144">
        <v>0</v>
      </c>
      <c r="I10" s="225">
        <v>1</v>
      </c>
      <c r="J10" s="226">
        <v>2</v>
      </c>
      <c r="K10" s="149">
        <v>6</v>
      </c>
    </row>
    <row r="11" spans="1:12">
      <c r="A11" s="17" t="s">
        <v>17</v>
      </c>
      <c r="B11" s="11">
        <v>74.75</v>
      </c>
      <c r="C11" s="144">
        <v>13</v>
      </c>
      <c r="D11" s="144">
        <v>5</v>
      </c>
      <c r="E11" s="144">
        <v>0</v>
      </c>
      <c r="F11" s="144">
        <v>0</v>
      </c>
      <c r="G11" s="144">
        <v>29</v>
      </c>
      <c r="H11" s="144">
        <v>3</v>
      </c>
      <c r="I11" s="225">
        <v>25</v>
      </c>
      <c r="J11" s="226">
        <v>15</v>
      </c>
      <c r="K11" s="149">
        <v>90</v>
      </c>
    </row>
    <row r="12" spans="1:12">
      <c r="A12" s="17" t="s">
        <v>18</v>
      </c>
      <c r="B12" s="11">
        <v>77</v>
      </c>
      <c r="C12" s="144">
        <v>0</v>
      </c>
      <c r="D12" s="144">
        <v>0</v>
      </c>
      <c r="E12" s="144">
        <v>0</v>
      </c>
      <c r="F12" s="144">
        <v>0</v>
      </c>
      <c r="G12" s="144">
        <v>0</v>
      </c>
      <c r="H12" s="144">
        <v>0</v>
      </c>
      <c r="I12" s="225">
        <v>2</v>
      </c>
      <c r="J12" s="226">
        <v>5</v>
      </c>
      <c r="K12" s="149">
        <v>7</v>
      </c>
    </row>
    <row r="13" spans="1:12" ht="13.5" thickBot="1">
      <c r="A13" s="17" t="s">
        <v>19</v>
      </c>
      <c r="B13" s="11">
        <v>81.819999999999993</v>
      </c>
      <c r="C13" s="144">
        <v>20</v>
      </c>
      <c r="D13" s="144">
        <v>0</v>
      </c>
      <c r="E13" s="144">
        <v>0</v>
      </c>
      <c r="F13" s="144">
        <v>0</v>
      </c>
      <c r="G13" s="144">
        <v>98</v>
      </c>
      <c r="H13" s="144">
        <v>0</v>
      </c>
      <c r="I13" s="144">
        <v>3</v>
      </c>
      <c r="J13" s="144">
        <v>0</v>
      </c>
      <c r="K13" s="149">
        <v>121</v>
      </c>
    </row>
    <row r="14" spans="1:12" ht="13.5" thickBot="1">
      <c r="A14" s="72" t="s">
        <v>110</v>
      </c>
      <c r="B14" s="101" t="s">
        <v>109</v>
      </c>
      <c r="C14" s="154">
        <v>1408</v>
      </c>
      <c r="D14" s="154">
        <v>16</v>
      </c>
      <c r="E14" s="154">
        <v>3557</v>
      </c>
      <c r="F14" s="154">
        <v>0</v>
      </c>
      <c r="G14" s="154">
        <v>1898</v>
      </c>
      <c r="H14" s="154">
        <v>12</v>
      </c>
      <c r="I14" s="154">
        <v>279</v>
      </c>
      <c r="J14" s="1098">
        <v>245</v>
      </c>
      <c r="K14" s="155">
        <v>7415</v>
      </c>
    </row>
    <row r="15" spans="1:12">
      <c r="A15" s="141" t="s">
        <v>167</v>
      </c>
      <c r="B15" s="141"/>
      <c r="C15" s="141"/>
      <c r="D15" s="141"/>
      <c r="E15" s="141"/>
      <c r="F15" s="141"/>
      <c r="G15" s="141"/>
      <c r="H15" s="141"/>
      <c r="I15" s="141"/>
      <c r="J15" s="141"/>
      <c r="K15" s="141"/>
    </row>
    <row r="16" spans="1:12" ht="15" customHeight="1">
      <c r="A16" s="1146" t="s">
        <v>142</v>
      </c>
      <c r="B16" s="1146"/>
      <c r="C16" s="1146"/>
      <c r="D16" s="1146"/>
      <c r="E16" s="1146"/>
      <c r="F16" s="1146"/>
      <c r="G16" s="1146"/>
      <c r="H16" s="1146"/>
      <c r="I16" s="1146"/>
      <c r="J16" s="1146"/>
      <c r="K16" s="1146"/>
      <c r="L16" s="1146"/>
    </row>
    <row r="17" spans="1:1" ht="15" customHeight="1">
      <c r="A17" s="2" t="s">
        <v>21</v>
      </c>
    </row>
    <row r="18" spans="1:1">
      <c r="A18" s="4" t="s">
        <v>22</v>
      </c>
    </row>
  </sheetData>
  <mergeCells count="8">
    <mergeCell ref="A16:L16"/>
    <mergeCell ref="A1:K1"/>
    <mergeCell ref="C2:D2"/>
    <mergeCell ref="E2:F2"/>
    <mergeCell ref="G2:H2"/>
    <mergeCell ref="I2:J2"/>
    <mergeCell ref="A2:A3"/>
    <mergeCell ref="B2:B3"/>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2"/>
  <sheetViews>
    <sheetView zoomScaleNormal="100" workbookViewId="0">
      <selection activeCell="A14" sqref="A14"/>
    </sheetView>
  </sheetViews>
  <sheetFormatPr defaultRowHeight="15"/>
  <cols>
    <col min="1" max="1" width="22.7109375" customWidth="1"/>
  </cols>
  <sheetData>
    <row r="1" spans="1:14" ht="30" customHeight="1" thickBot="1">
      <c r="A1" s="1147" t="s">
        <v>440</v>
      </c>
      <c r="B1" s="1148"/>
      <c r="C1" s="1148"/>
      <c r="D1" s="1148"/>
      <c r="E1" s="1148"/>
      <c r="F1" s="1148"/>
      <c r="G1" s="1148"/>
      <c r="H1" s="1148"/>
      <c r="I1" s="1148"/>
      <c r="J1" s="1148"/>
      <c r="K1" s="1148"/>
      <c r="L1" s="1148"/>
      <c r="M1" s="1148"/>
      <c r="N1" s="1149"/>
    </row>
    <row r="2" spans="1:14" ht="30" customHeight="1">
      <c r="A2" s="165" t="s">
        <v>521</v>
      </c>
      <c r="B2" s="1151" t="s">
        <v>0</v>
      </c>
      <c r="C2" s="1151"/>
      <c r="D2" s="1151"/>
      <c r="E2" s="1151" t="s">
        <v>2</v>
      </c>
      <c r="F2" s="1151"/>
      <c r="G2" s="1151"/>
      <c r="H2" s="1151" t="s">
        <v>1</v>
      </c>
      <c r="I2" s="1151"/>
      <c r="J2" s="1151"/>
      <c r="K2" s="1151" t="s">
        <v>121</v>
      </c>
      <c r="L2" s="1151"/>
      <c r="M2" s="1151"/>
      <c r="N2" s="1152" t="s">
        <v>4</v>
      </c>
    </row>
    <row r="3" spans="1:14" ht="15" customHeight="1">
      <c r="A3" s="165"/>
      <c r="B3" s="166" t="s">
        <v>23</v>
      </c>
      <c r="C3" s="166" t="s">
        <v>24</v>
      </c>
      <c r="D3" s="166" t="s">
        <v>4</v>
      </c>
      <c r="E3" s="166" t="s">
        <v>23</v>
      </c>
      <c r="F3" s="166" t="s">
        <v>24</v>
      </c>
      <c r="G3" s="166" t="s">
        <v>4</v>
      </c>
      <c r="H3" s="166" t="s">
        <v>23</v>
      </c>
      <c r="I3" s="166" t="s">
        <v>24</v>
      </c>
      <c r="J3" s="166" t="s">
        <v>4</v>
      </c>
      <c r="K3" s="166" t="s">
        <v>23</v>
      </c>
      <c r="L3" s="166" t="s">
        <v>24</v>
      </c>
      <c r="M3" s="166" t="s">
        <v>4</v>
      </c>
      <c r="N3" s="1153"/>
    </row>
    <row r="4" spans="1:14" ht="15" customHeight="1">
      <c r="A4" s="159" t="s">
        <v>522</v>
      </c>
      <c r="B4" s="414">
        <v>7.9365079365079361E-2</v>
      </c>
      <c r="C4" s="414" t="s">
        <v>550</v>
      </c>
      <c r="D4" s="414">
        <v>7.9365079365079361E-2</v>
      </c>
      <c r="E4" s="414">
        <v>0</v>
      </c>
      <c r="F4" s="414" t="s">
        <v>550</v>
      </c>
      <c r="G4" s="414">
        <v>0</v>
      </c>
      <c r="H4" s="414">
        <v>1.6393442622950821E-2</v>
      </c>
      <c r="I4" s="414" t="s">
        <v>550</v>
      </c>
      <c r="J4" s="414">
        <v>1.6393442622950821E-2</v>
      </c>
      <c r="K4" s="414">
        <v>0</v>
      </c>
      <c r="L4" s="414">
        <v>0</v>
      </c>
      <c r="M4" s="414">
        <v>0</v>
      </c>
      <c r="N4" s="415">
        <v>0.04</v>
      </c>
    </row>
    <row r="5" spans="1:14" ht="15" customHeight="1">
      <c r="A5" s="159" t="s">
        <v>523</v>
      </c>
      <c r="B5" s="414">
        <v>7.5949367088607597E-2</v>
      </c>
      <c r="C5" s="414" t="s">
        <v>550</v>
      </c>
      <c r="D5" s="414">
        <v>7.5949367088607597E-2</v>
      </c>
      <c r="E5" s="414" t="s">
        <v>550</v>
      </c>
      <c r="F5" s="414" t="s">
        <v>550</v>
      </c>
      <c r="G5" s="414" t="s">
        <v>550</v>
      </c>
      <c r="H5" s="414">
        <v>5.3571428571428568E-2</v>
      </c>
      <c r="I5" s="414" t="s">
        <v>550</v>
      </c>
      <c r="J5" s="414">
        <v>5.3571428571428568E-2</v>
      </c>
      <c r="K5" s="414">
        <v>0</v>
      </c>
      <c r="L5" s="414">
        <v>0</v>
      </c>
      <c r="M5" s="414">
        <v>0</v>
      </c>
      <c r="N5" s="415">
        <v>6.4748201438848921E-2</v>
      </c>
    </row>
    <row r="6" spans="1:14">
      <c r="A6" s="159" t="s">
        <v>524</v>
      </c>
      <c r="B6" s="414">
        <v>8.4210526315789472E-2</v>
      </c>
      <c r="C6" s="414" t="s">
        <v>550</v>
      </c>
      <c r="D6" s="414">
        <v>8.4210526315789472E-2</v>
      </c>
      <c r="E6" s="414" t="s">
        <v>550</v>
      </c>
      <c r="F6" s="414" t="s">
        <v>550</v>
      </c>
      <c r="G6" s="414" t="s">
        <v>550</v>
      </c>
      <c r="H6" s="414">
        <v>4.6153846153846156E-2</v>
      </c>
      <c r="I6" s="414" t="s">
        <v>550</v>
      </c>
      <c r="J6" s="414">
        <v>4.6153846153846156E-2</v>
      </c>
      <c r="K6" s="414">
        <v>0</v>
      </c>
      <c r="L6" s="414">
        <v>0</v>
      </c>
      <c r="M6" s="414">
        <v>0</v>
      </c>
      <c r="N6" s="415">
        <v>6.6265060240963861E-2</v>
      </c>
    </row>
    <row r="7" spans="1:14" ht="15.75" thickBot="1">
      <c r="A7" s="157" t="s">
        <v>113</v>
      </c>
      <c r="B7" s="416">
        <v>8.0168776371308023E-2</v>
      </c>
      <c r="C7" s="416" t="s">
        <v>550</v>
      </c>
      <c r="D7" s="416">
        <v>8.0168776371308023E-2</v>
      </c>
      <c r="E7" s="416">
        <v>0</v>
      </c>
      <c r="F7" s="416" t="s">
        <v>550</v>
      </c>
      <c r="G7" s="416">
        <v>0</v>
      </c>
      <c r="H7" s="416">
        <v>3.8461538461538464E-2</v>
      </c>
      <c r="I7" s="416" t="s">
        <v>550</v>
      </c>
      <c r="J7" s="416">
        <v>3.8461538461538464E-2</v>
      </c>
      <c r="K7" s="416">
        <v>0</v>
      </c>
      <c r="L7" s="416">
        <v>0</v>
      </c>
      <c r="M7" s="416">
        <v>0</v>
      </c>
      <c r="N7" s="417">
        <v>5.7142857142857141E-2</v>
      </c>
    </row>
    <row r="8" spans="1:14" ht="15.75" thickBot="1">
      <c r="A8" s="85"/>
      <c r="B8" s="85"/>
      <c r="C8" s="85"/>
      <c r="D8" s="85"/>
      <c r="E8" s="85"/>
      <c r="F8" s="85"/>
      <c r="G8" s="85"/>
      <c r="H8" s="85"/>
      <c r="I8" s="85"/>
      <c r="J8" s="85"/>
      <c r="K8" s="85"/>
      <c r="L8" s="85"/>
      <c r="M8" s="85"/>
      <c r="N8" s="85"/>
    </row>
    <row r="9" spans="1:14" ht="26.25">
      <c r="A9" s="170" t="s">
        <v>2432</v>
      </c>
      <c r="B9" s="1151" t="s">
        <v>0</v>
      </c>
      <c r="C9" s="1151"/>
      <c r="D9" s="1151"/>
      <c r="E9" s="1151" t="s">
        <v>2</v>
      </c>
      <c r="F9" s="1151"/>
      <c r="G9" s="1151"/>
      <c r="H9" s="1151" t="s">
        <v>1</v>
      </c>
      <c r="I9" s="1151"/>
      <c r="J9" s="1151"/>
      <c r="K9" s="1151" t="s">
        <v>121</v>
      </c>
      <c r="L9" s="1151"/>
      <c r="M9" s="1151"/>
      <c r="N9" s="1152" t="s">
        <v>4</v>
      </c>
    </row>
    <row r="10" spans="1:14">
      <c r="A10" s="165"/>
      <c r="B10" s="166" t="s">
        <v>23</v>
      </c>
      <c r="C10" s="166" t="s">
        <v>24</v>
      </c>
      <c r="D10" s="166" t="s">
        <v>4</v>
      </c>
      <c r="E10" s="166" t="s">
        <v>23</v>
      </c>
      <c r="F10" s="166" t="s">
        <v>24</v>
      </c>
      <c r="G10" s="166" t="s">
        <v>4</v>
      </c>
      <c r="H10" s="166" t="s">
        <v>23</v>
      </c>
      <c r="I10" s="166" t="s">
        <v>24</v>
      </c>
      <c r="J10" s="166" t="s">
        <v>4</v>
      </c>
      <c r="K10" s="166" t="s">
        <v>23</v>
      </c>
      <c r="L10" s="166" t="s">
        <v>24</v>
      </c>
      <c r="M10" s="166" t="s">
        <v>4</v>
      </c>
      <c r="N10" s="1153"/>
    </row>
    <row r="11" spans="1:14">
      <c r="A11" s="159" t="s">
        <v>525</v>
      </c>
      <c r="B11" s="167">
        <v>0</v>
      </c>
      <c r="C11" s="167">
        <v>0</v>
      </c>
      <c r="D11" s="167">
        <v>0</v>
      </c>
      <c r="E11" s="167">
        <v>0</v>
      </c>
      <c r="F11" s="167">
        <v>0</v>
      </c>
      <c r="G11" s="167">
        <v>0</v>
      </c>
      <c r="H11" s="167">
        <v>0</v>
      </c>
      <c r="I11" s="167">
        <v>0</v>
      </c>
      <c r="J11" s="167">
        <v>0</v>
      </c>
      <c r="K11" s="167">
        <v>0</v>
      </c>
      <c r="L11" s="167">
        <v>0</v>
      </c>
      <c r="M11" s="167">
        <v>0</v>
      </c>
      <c r="N11" s="168">
        <v>0</v>
      </c>
    </row>
    <row r="12" spans="1:14" ht="15.75" thickBot="1">
      <c r="A12" s="157" t="s">
        <v>113</v>
      </c>
      <c r="B12" s="167">
        <v>0</v>
      </c>
      <c r="C12" s="167">
        <v>0</v>
      </c>
      <c r="D12" s="167">
        <v>0</v>
      </c>
      <c r="E12" s="167">
        <v>0</v>
      </c>
      <c r="F12" s="167">
        <v>0</v>
      </c>
      <c r="G12" s="167">
        <v>0</v>
      </c>
      <c r="H12" s="167">
        <v>0</v>
      </c>
      <c r="I12" s="167">
        <v>0</v>
      </c>
      <c r="J12" s="167">
        <v>0</v>
      </c>
      <c r="K12" s="167">
        <v>0</v>
      </c>
      <c r="L12" s="167">
        <v>0</v>
      </c>
      <c r="M12" s="167">
        <v>0</v>
      </c>
      <c r="N12" s="168">
        <v>0</v>
      </c>
    </row>
    <row r="13" spans="1:14" ht="15.75" thickBot="1">
      <c r="A13" s="85"/>
      <c r="B13" s="85"/>
      <c r="C13" s="85"/>
      <c r="D13" s="85"/>
      <c r="E13" s="85"/>
      <c r="F13" s="85"/>
      <c r="G13" s="85"/>
      <c r="H13" s="85"/>
      <c r="I13" s="85"/>
      <c r="J13" s="85"/>
      <c r="K13" s="85"/>
      <c r="L13" s="85"/>
      <c r="M13" s="85"/>
      <c r="N13" s="85"/>
    </row>
    <row r="14" spans="1:14" ht="26.25">
      <c r="A14" s="170" t="s">
        <v>2433</v>
      </c>
      <c r="B14" s="1151" t="s">
        <v>0</v>
      </c>
      <c r="C14" s="1151"/>
      <c r="D14" s="1151"/>
      <c r="E14" s="1151" t="s">
        <v>2</v>
      </c>
      <c r="F14" s="1151"/>
      <c r="G14" s="1151"/>
      <c r="H14" s="1151" t="s">
        <v>1</v>
      </c>
      <c r="I14" s="1151"/>
      <c r="J14" s="1151"/>
      <c r="K14" s="1151" t="s">
        <v>121</v>
      </c>
      <c r="L14" s="1151"/>
      <c r="M14" s="1151"/>
      <c r="N14" s="1152" t="s">
        <v>4</v>
      </c>
    </row>
    <row r="15" spans="1:14">
      <c r="A15" s="165"/>
      <c r="B15" s="166" t="s">
        <v>23</v>
      </c>
      <c r="C15" s="166" t="s">
        <v>24</v>
      </c>
      <c r="D15" s="166" t="s">
        <v>4</v>
      </c>
      <c r="E15" s="166" t="s">
        <v>23</v>
      </c>
      <c r="F15" s="166" t="s">
        <v>24</v>
      </c>
      <c r="G15" s="166" t="s">
        <v>4</v>
      </c>
      <c r="H15" s="166" t="s">
        <v>23</v>
      </c>
      <c r="I15" s="166" t="s">
        <v>24</v>
      </c>
      <c r="J15" s="166" t="s">
        <v>4</v>
      </c>
      <c r="K15" s="166" t="s">
        <v>23</v>
      </c>
      <c r="L15" s="166" t="s">
        <v>24</v>
      </c>
      <c r="M15" s="166" t="s">
        <v>4</v>
      </c>
      <c r="N15" s="1153"/>
    </row>
    <row r="16" spans="1:14">
      <c r="A16" s="171" t="s">
        <v>527</v>
      </c>
      <c r="B16" s="418">
        <v>0.377</v>
      </c>
      <c r="C16" s="418"/>
      <c r="D16" s="418">
        <v>0.377</v>
      </c>
      <c r="E16" s="418"/>
      <c r="F16" s="418"/>
      <c r="G16" s="418"/>
      <c r="H16" s="418">
        <v>3.7999999999999999E-2</v>
      </c>
      <c r="I16" s="418"/>
      <c r="J16" s="418">
        <v>3.7999999999999999E-2</v>
      </c>
      <c r="K16" s="418">
        <v>0.11899999999999999</v>
      </c>
      <c r="L16" s="418">
        <v>0.214</v>
      </c>
      <c r="M16" s="418">
        <v>0.13600000000000001</v>
      </c>
      <c r="N16" s="419">
        <v>0.22700000000000001</v>
      </c>
    </row>
    <row r="17" spans="1:14">
      <c r="A17" s="171" t="s">
        <v>528</v>
      </c>
      <c r="B17" s="418">
        <v>0.30099999999999999</v>
      </c>
      <c r="C17" s="418">
        <v>0.67400000000000004</v>
      </c>
      <c r="D17" s="418">
        <v>0.34200000000000003</v>
      </c>
      <c r="E17" s="418"/>
      <c r="F17" s="418"/>
      <c r="G17" s="418"/>
      <c r="H17" s="418">
        <v>2.8000000000000001E-2</v>
      </c>
      <c r="I17" s="418">
        <v>0.42899999999999999</v>
      </c>
      <c r="J17" s="418">
        <v>0.06</v>
      </c>
      <c r="K17" s="418">
        <v>0.222</v>
      </c>
      <c r="L17" s="418">
        <v>4.8000000000000001E-2</v>
      </c>
      <c r="M17" s="418">
        <v>0.158</v>
      </c>
      <c r="N17" s="419">
        <v>0.254</v>
      </c>
    </row>
    <row r="18" spans="1:14">
      <c r="A18" s="171" t="s">
        <v>529</v>
      </c>
      <c r="B18" s="418">
        <v>0.435</v>
      </c>
      <c r="C18" s="418">
        <v>0.86</v>
      </c>
      <c r="D18" s="418">
        <v>0.46100000000000002</v>
      </c>
      <c r="E18" s="418"/>
      <c r="F18" s="418"/>
      <c r="G18" s="418"/>
      <c r="H18" s="418">
        <v>0.17199999999999999</v>
      </c>
      <c r="I18" s="418">
        <v>0.4</v>
      </c>
      <c r="J18" s="418">
        <v>0.183</v>
      </c>
      <c r="K18" s="418">
        <v>0.23</v>
      </c>
      <c r="L18" s="418">
        <v>0.41699999999999998</v>
      </c>
      <c r="M18" s="418">
        <v>0.26</v>
      </c>
      <c r="N18" s="419">
        <v>0.36199999999999999</v>
      </c>
    </row>
    <row r="19" spans="1:14" ht="26.25">
      <c r="A19" s="172" t="s">
        <v>530</v>
      </c>
      <c r="B19" s="418">
        <v>0.497</v>
      </c>
      <c r="C19" s="418">
        <v>0.71499999999999997</v>
      </c>
      <c r="D19" s="418">
        <v>0.52900000000000003</v>
      </c>
      <c r="E19" s="418"/>
      <c r="F19" s="418"/>
      <c r="G19" s="418"/>
      <c r="H19" s="418">
        <v>0.26400000000000001</v>
      </c>
      <c r="I19" s="418"/>
      <c r="J19" s="418">
        <v>0.26400000000000001</v>
      </c>
      <c r="K19" s="418">
        <v>0.26300000000000001</v>
      </c>
      <c r="L19" s="418">
        <v>0</v>
      </c>
      <c r="M19" s="418">
        <v>0.217</v>
      </c>
      <c r="N19" s="419">
        <v>0.46600000000000003</v>
      </c>
    </row>
    <row r="20" spans="1:14">
      <c r="A20" s="171" t="s">
        <v>531</v>
      </c>
      <c r="B20" s="422">
        <v>0.49200000000000005</v>
      </c>
      <c r="C20" s="418">
        <v>0.61199999999999999</v>
      </c>
      <c r="D20" s="418">
        <v>0.50600000000000001</v>
      </c>
      <c r="E20" s="418"/>
      <c r="F20" s="418"/>
      <c r="G20" s="418"/>
      <c r="H20" s="418">
        <v>0.11799999999999999</v>
      </c>
      <c r="I20" s="418">
        <v>0.14299999999999999</v>
      </c>
      <c r="J20" s="418">
        <v>0.124</v>
      </c>
      <c r="K20" s="418">
        <v>0.33300000000000002</v>
      </c>
      <c r="L20" s="418">
        <v>0.111</v>
      </c>
      <c r="M20" s="418">
        <v>0.27800000000000002</v>
      </c>
      <c r="N20" s="419">
        <v>0.39</v>
      </c>
    </row>
    <row r="21" spans="1:14" ht="26.25">
      <c r="A21" s="173" t="s">
        <v>532</v>
      </c>
      <c r="B21" s="418">
        <v>0.59</v>
      </c>
      <c r="C21" s="418"/>
      <c r="D21" s="418">
        <v>0.59</v>
      </c>
      <c r="E21" s="418"/>
      <c r="F21" s="418"/>
      <c r="G21" s="418"/>
      <c r="H21" s="418">
        <v>9.5000000000000001E-2</v>
      </c>
      <c r="I21" s="418"/>
      <c r="J21" s="418">
        <v>9.5000000000000001E-2</v>
      </c>
      <c r="K21" s="418">
        <v>7.3999999999999996E-2</v>
      </c>
      <c r="L21" s="418">
        <v>0</v>
      </c>
      <c r="M21" s="418">
        <v>7.0999999999999994E-2</v>
      </c>
      <c r="N21" s="419">
        <v>0.45</v>
      </c>
    </row>
    <row r="22" spans="1:14">
      <c r="A22" s="171" t="s">
        <v>533</v>
      </c>
      <c r="B22" s="418">
        <v>0.20100000000000001</v>
      </c>
      <c r="C22" s="418"/>
      <c r="D22" s="418">
        <v>0.20100000000000001</v>
      </c>
      <c r="E22" s="418"/>
      <c r="F22" s="418"/>
      <c r="G22" s="418"/>
      <c r="H22" s="418">
        <v>8.7999999999999995E-2</v>
      </c>
      <c r="I22" s="418"/>
      <c r="J22" s="418">
        <v>8.7999999999999995E-2</v>
      </c>
      <c r="K22" s="418">
        <v>4.2999999999999997E-2</v>
      </c>
      <c r="L22" s="418">
        <v>0.2</v>
      </c>
      <c r="M22" s="418">
        <v>7.0999999999999994E-2</v>
      </c>
      <c r="N22" s="419">
        <v>0.14899999999999999</v>
      </c>
    </row>
    <row r="23" spans="1:14" ht="26.25">
      <c r="A23" s="172" t="s">
        <v>534</v>
      </c>
      <c r="B23" s="418">
        <v>0.42599999999999999</v>
      </c>
      <c r="C23" s="418">
        <v>0.26100000000000001</v>
      </c>
      <c r="D23" s="418">
        <v>0.41899999999999998</v>
      </c>
      <c r="E23" s="418"/>
      <c r="F23" s="418"/>
      <c r="G23" s="418"/>
      <c r="H23" s="418">
        <v>0.17899999999999999</v>
      </c>
      <c r="I23" s="418">
        <v>0.182</v>
      </c>
      <c r="J23" s="418">
        <v>0.18</v>
      </c>
      <c r="K23" s="418">
        <v>7.0999999999999994E-2</v>
      </c>
      <c r="L23" s="418">
        <v>7.6999999999999999E-2</v>
      </c>
      <c r="M23" s="418">
        <v>7.3999999999999996E-2</v>
      </c>
      <c r="N23" s="419">
        <v>0.33900000000000002</v>
      </c>
    </row>
    <row r="24" spans="1:14">
      <c r="A24" s="171" t="s">
        <v>535</v>
      </c>
      <c r="B24" s="418">
        <v>0.33300000000000002</v>
      </c>
      <c r="C24" s="418">
        <v>0.29099999999999998</v>
      </c>
      <c r="D24" s="418">
        <v>0.32200000000000001</v>
      </c>
      <c r="E24" s="418"/>
      <c r="F24" s="418"/>
      <c r="G24" s="418"/>
      <c r="H24" s="418">
        <v>0.26300000000000001</v>
      </c>
      <c r="I24" s="418"/>
      <c r="J24" s="418">
        <v>0.26300000000000001</v>
      </c>
      <c r="K24" s="418">
        <v>0</v>
      </c>
      <c r="L24" s="418">
        <v>0</v>
      </c>
      <c r="M24" s="418">
        <v>0</v>
      </c>
      <c r="N24" s="419">
        <v>0.29899999999999999</v>
      </c>
    </row>
    <row r="25" spans="1:14" ht="15.75" thickBot="1">
      <c r="A25" s="174" t="s">
        <v>536</v>
      </c>
      <c r="B25" s="420">
        <v>0.41199999999999998</v>
      </c>
      <c r="C25" s="420">
        <v>0.60199999999999998</v>
      </c>
      <c r="D25" s="420">
        <v>0.42799999999999999</v>
      </c>
      <c r="E25" s="420"/>
      <c r="F25" s="420"/>
      <c r="G25" s="420"/>
      <c r="H25" s="420">
        <v>0.11700000000000001</v>
      </c>
      <c r="I25" s="420">
        <v>0.23300000000000001</v>
      </c>
      <c r="J25" s="420">
        <v>0.126</v>
      </c>
      <c r="K25" s="420">
        <v>0.16500000000000001</v>
      </c>
      <c r="L25" s="420">
        <v>0.14299999999999999</v>
      </c>
      <c r="M25" s="420">
        <v>0.16</v>
      </c>
      <c r="N25" s="421">
        <v>0.32400000000000001</v>
      </c>
    </row>
    <row r="26" spans="1:14" ht="15.75" thickBot="1">
      <c r="A26" s="85"/>
      <c r="B26" s="85"/>
      <c r="C26" s="85"/>
      <c r="D26" s="85"/>
      <c r="E26" s="85"/>
      <c r="F26" s="85"/>
      <c r="G26" s="85"/>
      <c r="H26" s="85"/>
      <c r="I26" s="85"/>
      <c r="J26" s="85"/>
      <c r="K26" s="85"/>
      <c r="L26" s="85"/>
      <c r="M26" s="85"/>
      <c r="N26" s="85"/>
    </row>
    <row r="27" spans="1:14" ht="26.25">
      <c r="A27" s="170" t="s">
        <v>537</v>
      </c>
      <c r="B27" s="1151" t="s">
        <v>0</v>
      </c>
      <c r="C27" s="1151"/>
      <c r="D27" s="1151"/>
      <c r="E27" s="1151" t="s">
        <v>2</v>
      </c>
      <c r="F27" s="1151"/>
      <c r="G27" s="1151"/>
      <c r="H27" s="1151" t="s">
        <v>1</v>
      </c>
      <c r="I27" s="1151"/>
      <c r="J27" s="1151"/>
      <c r="K27" s="1151" t="s">
        <v>121</v>
      </c>
      <c r="L27" s="1151"/>
      <c r="M27" s="1151"/>
      <c r="N27" s="1152" t="s">
        <v>4</v>
      </c>
    </row>
    <row r="28" spans="1:14">
      <c r="A28" s="165"/>
      <c r="B28" s="166" t="s">
        <v>23</v>
      </c>
      <c r="C28" s="166" t="s">
        <v>24</v>
      </c>
      <c r="D28" s="166" t="s">
        <v>4</v>
      </c>
      <c r="E28" s="166" t="s">
        <v>23</v>
      </c>
      <c r="F28" s="166" t="s">
        <v>24</v>
      </c>
      <c r="G28" s="166" t="s">
        <v>4</v>
      </c>
      <c r="H28" s="166" t="s">
        <v>23</v>
      </c>
      <c r="I28" s="166" t="s">
        <v>24</v>
      </c>
      <c r="J28" s="166" t="s">
        <v>4</v>
      </c>
      <c r="K28" s="166" t="s">
        <v>23</v>
      </c>
      <c r="L28" s="166" t="s">
        <v>24</v>
      </c>
      <c r="M28" s="166" t="s">
        <v>4</v>
      </c>
      <c r="N28" s="1153"/>
    </row>
    <row r="29" spans="1:14" ht="39">
      <c r="A29" s="159" t="s">
        <v>538</v>
      </c>
      <c r="B29" s="423">
        <v>25.7</v>
      </c>
      <c r="C29" s="423">
        <v>30.63</v>
      </c>
      <c r="D29" s="423">
        <v>26.66</v>
      </c>
      <c r="E29" s="423"/>
      <c r="F29" s="423"/>
      <c r="G29" s="423"/>
      <c r="H29" s="423">
        <v>13.85</v>
      </c>
      <c r="I29" s="423">
        <v>15.32</v>
      </c>
      <c r="J29" s="423">
        <v>14.53</v>
      </c>
      <c r="K29" s="423">
        <v>18.18</v>
      </c>
      <c r="L29" s="423">
        <v>22.22</v>
      </c>
      <c r="M29" s="423">
        <v>19.05</v>
      </c>
      <c r="N29" s="424">
        <v>0.20979999999999999</v>
      </c>
    </row>
    <row r="30" spans="1:14">
      <c r="A30" s="159" t="s">
        <v>539</v>
      </c>
      <c r="B30" s="423">
        <v>45.07</v>
      </c>
      <c r="C30" s="423">
        <v>57.26</v>
      </c>
      <c r="D30" s="423">
        <v>48.68</v>
      </c>
      <c r="E30" s="423"/>
      <c r="F30" s="423"/>
      <c r="G30" s="423"/>
      <c r="H30" s="423">
        <v>25.31</v>
      </c>
      <c r="I30" s="423">
        <v>31.25</v>
      </c>
      <c r="J30" s="423">
        <v>27.45</v>
      </c>
      <c r="K30" s="423">
        <v>16.28</v>
      </c>
      <c r="L30" s="423">
        <v>16.670000000000002</v>
      </c>
      <c r="M30" s="423">
        <v>16.36</v>
      </c>
      <c r="N30" s="424">
        <v>0.4073</v>
      </c>
    </row>
    <row r="31" spans="1:14" ht="26.25">
      <c r="A31" s="159" t="s">
        <v>540</v>
      </c>
      <c r="B31" s="423">
        <v>57.97</v>
      </c>
      <c r="C31" s="423">
        <v>66.239999999999995</v>
      </c>
      <c r="D31" s="423">
        <v>59.94</v>
      </c>
      <c r="E31" s="423"/>
      <c r="F31" s="423"/>
      <c r="G31" s="423"/>
      <c r="H31" s="423">
        <v>5.62</v>
      </c>
      <c r="I31" s="423">
        <v>18.37</v>
      </c>
      <c r="J31" s="423">
        <v>10.14</v>
      </c>
      <c r="K31" s="423">
        <v>5.56</v>
      </c>
      <c r="L31" s="423">
        <v>9.09</v>
      </c>
      <c r="M31" s="423">
        <v>6.9</v>
      </c>
      <c r="N31" s="424">
        <v>0.49759999999999999</v>
      </c>
    </row>
    <row r="32" spans="1:14">
      <c r="A32" s="159" t="s">
        <v>541</v>
      </c>
      <c r="B32" s="423">
        <v>52.62</v>
      </c>
      <c r="C32" s="423">
        <v>38.11</v>
      </c>
      <c r="D32" s="423">
        <v>47.3</v>
      </c>
      <c r="E32" s="423"/>
      <c r="F32" s="423"/>
      <c r="G32" s="423"/>
      <c r="H32" s="423">
        <v>10.48</v>
      </c>
      <c r="I32" s="423">
        <v>28.07</v>
      </c>
      <c r="J32" s="423">
        <v>18.91</v>
      </c>
      <c r="K32" s="423">
        <v>11.76</v>
      </c>
      <c r="L32" s="423">
        <v>20</v>
      </c>
      <c r="M32" s="423">
        <v>13.64</v>
      </c>
      <c r="N32" s="424">
        <v>0.3856</v>
      </c>
    </row>
    <row r="33" spans="1:14" ht="26.25">
      <c r="A33" s="159" t="s">
        <v>542</v>
      </c>
      <c r="B33" s="423">
        <v>27.52</v>
      </c>
      <c r="C33" s="423">
        <v>24.12</v>
      </c>
      <c r="D33" s="423">
        <v>25.82</v>
      </c>
      <c r="E33" s="423"/>
      <c r="F33" s="423"/>
      <c r="G33" s="423"/>
      <c r="H33" s="423">
        <v>11.84</v>
      </c>
      <c r="I33" s="423">
        <v>13.08</v>
      </c>
      <c r="J33" s="423">
        <v>12.29</v>
      </c>
      <c r="K33" s="423">
        <v>13.33</v>
      </c>
      <c r="L33" s="423">
        <v>11.11</v>
      </c>
      <c r="M33" s="423">
        <v>12.96</v>
      </c>
      <c r="N33" s="424">
        <v>0.2099</v>
      </c>
    </row>
    <row r="34" spans="1:14" ht="26.25">
      <c r="A34" s="159" t="s">
        <v>543</v>
      </c>
      <c r="B34" s="423">
        <v>50</v>
      </c>
      <c r="C34" s="423"/>
      <c r="D34" s="423">
        <v>50</v>
      </c>
      <c r="E34" s="423"/>
      <c r="F34" s="423"/>
      <c r="G34" s="423"/>
      <c r="H34" s="423">
        <v>40.29</v>
      </c>
      <c r="I34" s="423"/>
      <c r="J34" s="423">
        <v>40.29</v>
      </c>
      <c r="K34" s="423">
        <v>9.09</v>
      </c>
      <c r="L34" s="423">
        <v>0</v>
      </c>
      <c r="M34" s="423">
        <v>7.14</v>
      </c>
      <c r="N34" s="424">
        <v>0.42430000000000001</v>
      </c>
    </row>
    <row r="35" spans="1:14">
      <c r="A35" s="159" t="s">
        <v>544</v>
      </c>
      <c r="B35" s="423">
        <v>20.51</v>
      </c>
      <c r="C35" s="423">
        <v>14.68</v>
      </c>
      <c r="D35" s="423">
        <v>16.22</v>
      </c>
      <c r="E35" s="423"/>
      <c r="F35" s="423"/>
      <c r="G35" s="423"/>
      <c r="H35" s="423"/>
      <c r="I35" s="423"/>
      <c r="J35" s="423"/>
      <c r="K35" s="423"/>
      <c r="L35" s="423"/>
      <c r="M35" s="423"/>
      <c r="N35" s="424">
        <v>0.16220000000000001</v>
      </c>
    </row>
    <row r="36" spans="1:14" ht="15.75" thickBot="1">
      <c r="A36" s="157" t="s">
        <v>4</v>
      </c>
      <c r="B36" s="423">
        <v>37.590000000000003</v>
      </c>
      <c r="C36" s="423">
        <v>38.31</v>
      </c>
      <c r="D36" s="423">
        <v>37.799999999999997</v>
      </c>
      <c r="E36" s="423"/>
      <c r="F36" s="423"/>
      <c r="G36" s="423"/>
      <c r="H36" s="423">
        <v>17.14</v>
      </c>
      <c r="I36" s="423">
        <v>18.760000000000002</v>
      </c>
      <c r="J36" s="423">
        <v>17.809999999999999</v>
      </c>
      <c r="K36" s="423">
        <v>13.21</v>
      </c>
      <c r="L36" s="423">
        <v>14.52</v>
      </c>
      <c r="M36" s="423">
        <v>13.5</v>
      </c>
      <c r="N36" s="425">
        <v>0.29920000000000002</v>
      </c>
    </row>
    <row r="37" spans="1:14" ht="15.75" thickBot="1">
      <c r="A37" s="85"/>
      <c r="B37" s="85"/>
      <c r="C37" s="85"/>
      <c r="D37" s="85"/>
      <c r="E37" s="85"/>
      <c r="F37" s="85"/>
      <c r="G37" s="85"/>
      <c r="H37" s="85"/>
      <c r="I37" s="85"/>
      <c r="J37" s="85"/>
      <c r="K37" s="85"/>
      <c r="L37" s="85"/>
      <c r="M37" s="85"/>
      <c r="N37" s="85"/>
    </row>
    <row r="38" spans="1:14" ht="26.25">
      <c r="A38" s="170" t="s">
        <v>545</v>
      </c>
      <c r="B38" s="1151" t="s">
        <v>0</v>
      </c>
      <c r="C38" s="1151"/>
      <c r="D38" s="1151"/>
      <c r="E38" s="1151" t="s">
        <v>2</v>
      </c>
      <c r="F38" s="1151"/>
      <c r="G38" s="1151"/>
      <c r="H38" s="1151" t="s">
        <v>1</v>
      </c>
      <c r="I38" s="1151"/>
      <c r="J38" s="1151"/>
      <c r="K38" s="1151" t="s">
        <v>121</v>
      </c>
      <c r="L38" s="1151"/>
      <c r="M38" s="1151"/>
      <c r="N38" s="1152" t="s">
        <v>4</v>
      </c>
    </row>
    <row r="39" spans="1:14">
      <c r="A39" s="165"/>
      <c r="B39" s="166" t="s">
        <v>23</v>
      </c>
      <c r="C39" s="166" t="s">
        <v>24</v>
      </c>
      <c r="D39" s="166" t="s">
        <v>4</v>
      </c>
      <c r="E39" s="166" t="s">
        <v>23</v>
      </c>
      <c r="F39" s="166" t="s">
        <v>24</v>
      </c>
      <c r="G39" s="166" t="s">
        <v>4</v>
      </c>
      <c r="H39" s="166" t="s">
        <v>23</v>
      </c>
      <c r="I39" s="166" t="s">
        <v>24</v>
      </c>
      <c r="J39" s="166" t="s">
        <v>4</v>
      </c>
      <c r="K39" s="166" t="s">
        <v>23</v>
      </c>
      <c r="L39" s="166" t="s">
        <v>24</v>
      </c>
      <c r="M39" s="166" t="s">
        <v>4</v>
      </c>
      <c r="N39" s="1153"/>
    </row>
    <row r="40" spans="1:14">
      <c r="A40" s="159" t="s">
        <v>546</v>
      </c>
      <c r="B40" s="175">
        <v>0.11</v>
      </c>
      <c r="C40" s="175"/>
      <c r="D40" s="175">
        <v>0.11</v>
      </c>
      <c r="E40" s="175"/>
      <c r="F40" s="175"/>
      <c r="G40" s="175"/>
      <c r="H40" s="175">
        <v>0.14000000000000001</v>
      </c>
      <c r="I40" s="175"/>
      <c r="J40" s="175">
        <v>0.09</v>
      </c>
      <c r="K40" s="175"/>
      <c r="L40" s="175"/>
      <c r="M40" s="175"/>
      <c r="N40" s="176">
        <v>0.09</v>
      </c>
    </row>
    <row r="41" spans="1:14">
      <c r="A41" s="159" t="s">
        <v>547</v>
      </c>
      <c r="B41" s="175">
        <v>0.1</v>
      </c>
      <c r="C41" s="175"/>
      <c r="D41" s="175">
        <v>0.1</v>
      </c>
      <c r="E41" s="175"/>
      <c r="F41" s="175"/>
      <c r="G41" s="175"/>
      <c r="H41" s="175">
        <v>7.0000000000000007E-2</v>
      </c>
      <c r="I41" s="175"/>
      <c r="J41" s="175">
        <v>7.0000000000000007E-2</v>
      </c>
      <c r="K41" s="175"/>
      <c r="L41" s="175"/>
      <c r="M41" s="175"/>
      <c r="N41" s="176">
        <v>0.08</v>
      </c>
    </row>
    <row r="42" spans="1:14" ht="15.75" thickBot="1">
      <c r="A42" s="157" t="s">
        <v>113</v>
      </c>
      <c r="B42" s="181">
        <v>0.11</v>
      </c>
      <c r="C42" s="181"/>
      <c r="D42" s="181">
        <v>0.1</v>
      </c>
      <c r="E42" s="181"/>
      <c r="F42" s="181"/>
      <c r="G42" s="181"/>
      <c r="H42" s="181">
        <v>0.09</v>
      </c>
      <c r="I42" s="181"/>
      <c r="J42" s="181">
        <v>0.08</v>
      </c>
      <c r="K42" s="181"/>
      <c r="L42" s="181"/>
      <c r="M42" s="181"/>
      <c r="N42" s="182">
        <v>0.08</v>
      </c>
    </row>
    <row r="43" spans="1:14" ht="15.75" thickBot="1">
      <c r="A43" s="85"/>
      <c r="B43" s="85"/>
      <c r="C43" s="85"/>
      <c r="D43" s="85"/>
      <c r="E43" s="85"/>
      <c r="F43" s="85"/>
      <c r="G43" s="85"/>
      <c r="H43" s="85"/>
      <c r="I43" s="85"/>
      <c r="J43" s="85"/>
      <c r="K43" s="85"/>
      <c r="L43" s="85"/>
      <c r="M43" s="85"/>
      <c r="N43" s="85"/>
    </row>
    <row r="44" spans="1:14" ht="26.25">
      <c r="A44" s="170" t="s">
        <v>548</v>
      </c>
      <c r="B44" s="1151" t="s">
        <v>0</v>
      </c>
      <c r="C44" s="1151"/>
      <c r="D44" s="1151"/>
      <c r="E44" s="1151" t="s">
        <v>2</v>
      </c>
      <c r="F44" s="1151"/>
      <c r="G44" s="1151"/>
      <c r="H44" s="1151" t="s">
        <v>1</v>
      </c>
      <c r="I44" s="1151"/>
      <c r="J44" s="1151"/>
      <c r="K44" s="1151" t="s">
        <v>121</v>
      </c>
      <c r="L44" s="1151"/>
      <c r="M44" s="1151"/>
      <c r="N44" s="1152" t="s">
        <v>4</v>
      </c>
    </row>
    <row r="45" spans="1:14">
      <c r="A45" s="165"/>
      <c r="B45" s="166" t="s">
        <v>23</v>
      </c>
      <c r="C45" s="166" t="s">
        <v>24</v>
      </c>
      <c r="D45" s="166" t="s">
        <v>4</v>
      </c>
      <c r="E45" s="166" t="s">
        <v>23</v>
      </c>
      <c r="F45" s="166" t="s">
        <v>24</v>
      </c>
      <c r="G45" s="166" t="s">
        <v>4</v>
      </c>
      <c r="H45" s="166" t="s">
        <v>23</v>
      </c>
      <c r="I45" s="166" t="s">
        <v>24</v>
      </c>
      <c r="J45" s="166" t="s">
        <v>4</v>
      </c>
      <c r="K45" s="166" t="s">
        <v>23</v>
      </c>
      <c r="L45" s="166" t="s">
        <v>24</v>
      </c>
      <c r="M45" s="166" t="s">
        <v>4</v>
      </c>
      <c r="N45" s="1153"/>
    </row>
    <row r="46" spans="1:14">
      <c r="A46" s="159" t="s">
        <v>549</v>
      </c>
      <c r="B46" s="426">
        <v>42.08</v>
      </c>
      <c r="C46" s="426">
        <v>67.97</v>
      </c>
      <c r="D46" s="426">
        <v>48.31</v>
      </c>
      <c r="E46" s="426"/>
      <c r="F46" s="426"/>
      <c r="G46" s="426"/>
      <c r="H46" s="82">
        <v>6.12</v>
      </c>
      <c r="I46" s="426">
        <v>27.66</v>
      </c>
      <c r="J46" s="426">
        <v>14.52</v>
      </c>
      <c r="K46" s="426">
        <v>0</v>
      </c>
      <c r="L46" s="426">
        <v>20</v>
      </c>
      <c r="M46" s="426">
        <v>14.29</v>
      </c>
      <c r="N46" s="193">
        <v>37.56</v>
      </c>
    </row>
    <row r="47" spans="1:14">
      <c r="A47" s="159" t="s">
        <v>551</v>
      </c>
      <c r="B47" s="426">
        <v>38.340000000000003</v>
      </c>
      <c r="C47" s="426"/>
      <c r="D47" s="426">
        <v>38.340000000000003</v>
      </c>
      <c r="E47" s="426"/>
      <c r="F47" s="426"/>
      <c r="G47" s="426"/>
      <c r="H47" s="426">
        <v>9.64</v>
      </c>
      <c r="I47" s="426"/>
      <c r="J47" s="426">
        <v>9.64</v>
      </c>
      <c r="K47" s="426">
        <v>44.44</v>
      </c>
      <c r="L47" s="426">
        <v>50</v>
      </c>
      <c r="M47" s="426">
        <v>46.67</v>
      </c>
      <c r="N47" s="193">
        <v>30.58</v>
      </c>
    </row>
    <row r="48" spans="1:14">
      <c r="A48" s="177" t="s">
        <v>552</v>
      </c>
      <c r="B48" s="426">
        <v>29.35</v>
      </c>
      <c r="C48" s="426">
        <v>16.440000000000001</v>
      </c>
      <c r="D48" s="426">
        <v>26.24</v>
      </c>
      <c r="E48" s="426">
        <v>27.78</v>
      </c>
      <c r="F48" s="426">
        <v>25</v>
      </c>
      <c r="G48" s="426">
        <v>27.5</v>
      </c>
      <c r="H48" s="426">
        <v>5.67</v>
      </c>
      <c r="I48" s="426">
        <v>100</v>
      </c>
      <c r="J48" s="426">
        <v>6.34</v>
      </c>
      <c r="K48" s="426">
        <v>0</v>
      </c>
      <c r="L48" s="426">
        <v>20</v>
      </c>
      <c r="M48" s="426">
        <v>12.5</v>
      </c>
      <c r="N48" s="193">
        <v>22.61</v>
      </c>
    </row>
    <row r="49" spans="1:14">
      <c r="A49" s="177" t="s">
        <v>553</v>
      </c>
      <c r="B49" s="426">
        <v>35.270000000000003</v>
      </c>
      <c r="C49" s="426">
        <v>68.75</v>
      </c>
      <c r="D49" s="426">
        <v>39.450000000000003</v>
      </c>
      <c r="E49" s="426"/>
      <c r="F49" s="426"/>
      <c r="G49" s="426"/>
      <c r="H49" s="426">
        <v>10.130000000000001</v>
      </c>
      <c r="I49" s="426"/>
      <c r="J49" s="426">
        <v>10.130000000000001</v>
      </c>
      <c r="K49" s="426">
        <v>4.6500000000000004</v>
      </c>
      <c r="L49" s="426">
        <v>0</v>
      </c>
      <c r="M49" s="426">
        <v>3.7</v>
      </c>
      <c r="N49" s="193">
        <v>28.53</v>
      </c>
    </row>
    <row r="50" spans="1:14" ht="26.25">
      <c r="A50" s="178" t="s">
        <v>554</v>
      </c>
      <c r="B50" s="426">
        <v>70</v>
      </c>
      <c r="C50" s="426">
        <v>95.65</v>
      </c>
      <c r="D50" s="426">
        <v>76.34</v>
      </c>
      <c r="E50" s="426"/>
      <c r="F50" s="426"/>
      <c r="G50" s="426"/>
      <c r="H50" s="426">
        <v>7.69</v>
      </c>
      <c r="I50" s="426">
        <v>36.840000000000003</v>
      </c>
      <c r="J50" s="426">
        <v>25</v>
      </c>
      <c r="K50" s="426">
        <v>0</v>
      </c>
      <c r="L50" s="426">
        <v>0</v>
      </c>
      <c r="M50" s="426">
        <v>0</v>
      </c>
      <c r="N50" s="193">
        <v>56.83</v>
      </c>
    </row>
    <row r="51" spans="1:14">
      <c r="A51" s="177" t="s">
        <v>555</v>
      </c>
      <c r="B51" s="426">
        <v>28.74</v>
      </c>
      <c r="C51" s="426">
        <v>47.69</v>
      </c>
      <c r="D51" s="426">
        <v>40.090000000000003</v>
      </c>
      <c r="E51" s="426"/>
      <c r="F51" s="426"/>
      <c r="G51" s="426"/>
      <c r="H51" s="426">
        <v>15.38</v>
      </c>
      <c r="I51" s="426">
        <v>16.670000000000002</v>
      </c>
      <c r="J51" s="426">
        <v>16.350000000000001</v>
      </c>
      <c r="K51" s="426">
        <v>10</v>
      </c>
      <c r="L51" s="426">
        <v>20</v>
      </c>
      <c r="M51" s="426">
        <v>13.33</v>
      </c>
      <c r="N51" s="193">
        <v>31.55</v>
      </c>
    </row>
    <row r="52" spans="1:14">
      <c r="A52" s="177" t="s">
        <v>556</v>
      </c>
      <c r="B52" s="426">
        <v>24.14</v>
      </c>
      <c r="C52" s="426">
        <v>40.42</v>
      </c>
      <c r="D52" s="426">
        <v>29.93</v>
      </c>
      <c r="E52" s="426"/>
      <c r="F52" s="426"/>
      <c r="G52" s="426"/>
      <c r="H52" s="426">
        <v>14.08</v>
      </c>
      <c r="I52" s="426">
        <v>9.41</v>
      </c>
      <c r="J52" s="426">
        <v>11.54</v>
      </c>
      <c r="K52" s="426">
        <v>0</v>
      </c>
      <c r="L52" s="426">
        <v>0</v>
      </c>
      <c r="M52" s="426">
        <v>0</v>
      </c>
      <c r="N52" s="193">
        <v>26.16</v>
      </c>
    </row>
    <row r="53" spans="1:14">
      <c r="A53" s="177" t="s">
        <v>557</v>
      </c>
      <c r="B53" s="426">
        <v>41.79</v>
      </c>
      <c r="C53" s="426">
        <v>70.89</v>
      </c>
      <c r="D53" s="426">
        <v>52.58</v>
      </c>
      <c r="E53" s="426"/>
      <c r="F53" s="426"/>
      <c r="G53" s="426"/>
      <c r="H53" s="426">
        <v>5.0599999999999996</v>
      </c>
      <c r="I53" s="426">
        <v>24.39</v>
      </c>
      <c r="J53" s="426">
        <v>11.67</v>
      </c>
      <c r="K53" s="426">
        <v>6.67</v>
      </c>
      <c r="L53" s="426">
        <v>16.670000000000002</v>
      </c>
      <c r="M53" s="426">
        <v>11.11</v>
      </c>
      <c r="N53" s="193">
        <v>36.799999999999997</v>
      </c>
    </row>
    <row r="54" spans="1:14" ht="15.75" thickBot="1">
      <c r="A54" s="157" t="s">
        <v>558</v>
      </c>
      <c r="B54" s="427">
        <v>34.979999999999997</v>
      </c>
      <c r="C54" s="427">
        <v>49.71</v>
      </c>
      <c r="D54" s="427">
        <v>39.19</v>
      </c>
      <c r="E54" s="427">
        <v>27.78</v>
      </c>
      <c r="F54" s="427">
        <v>25</v>
      </c>
      <c r="G54" s="427">
        <v>27.5</v>
      </c>
      <c r="H54" s="427">
        <v>7.8</v>
      </c>
      <c r="I54" s="427">
        <v>20.89</v>
      </c>
      <c r="J54" s="427">
        <v>12.16</v>
      </c>
      <c r="K54" s="427">
        <v>8.51</v>
      </c>
      <c r="L54" s="427">
        <v>14.29</v>
      </c>
      <c r="M54" s="427">
        <v>10.67</v>
      </c>
      <c r="N54" s="428">
        <v>31.25</v>
      </c>
    </row>
    <row r="55" spans="1:14" ht="15.75" thickBot="1">
      <c r="A55" s="85"/>
      <c r="B55" s="85"/>
      <c r="C55" s="85"/>
      <c r="D55" s="85"/>
      <c r="E55" s="85"/>
      <c r="F55" s="85"/>
      <c r="G55" s="85"/>
      <c r="H55" s="85"/>
      <c r="I55" s="85"/>
      <c r="J55" s="85"/>
      <c r="K55" s="85"/>
      <c r="L55" s="85"/>
      <c r="M55" s="85"/>
      <c r="N55" s="85"/>
    </row>
    <row r="56" spans="1:14" ht="26.25">
      <c r="A56" s="170" t="s">
        <v>559</v>
      </c>
      <c r="B56" s="1151" t="s">
        <v>0</v>
      </c>
      <c r="C56" s="1151"/>
      <c r="D56" s="1151"/>
      <c r="E56" s="1151" t="s">
        <v>2</v>
      </c>
      <c r="F56" s="1151"/>
      <c r="G56" s="1151"/>
      <c r="H56" s="1151" t="s">
        <v>1</v>
      </c>
      <c r="I56" s="1151"/>
      <c r="J56" s="1151"/>
      <c r="K56" s="1151" t="s">
        <v>121</v>
      </c>
      <c r="L56" s="1151"/>
      <c r="M56" s="1151"/>
      <c r="N56" s="1152" t="s">
        <v>4</v>
      </c>
    </row>
    <row r="57" spans="1:14">
      <c r="A57" s="165"/>
      <c r="B57" s="166" t="s">
        <v>23</v>
      </c>
      <c r="C57" s="166" t="s">
        <v>24</v>
      </c>
      <c r="D57" s="166" t="s">
        <v>4</v>
      </c>
      <c r="E57" s="166" t="s">
        <v>23</v>
      </c>
      <c r="F57" s="166" t="s">
        <v>24</v>
      </c>
      <c r="G57" s="166" t="s">
        <v>4</v>
      </c>
      <c r="H57" s="166" t="s">
        <v>23</v>
      </c>
      <c r="I57" s="166" t="s">
        <v>24</v>
      </c>
      <c r="J57" s="166" t="s">
        <v>4</v>
      </c>
      <c r="K57" s="166" t="s">
        <v>23</v>
      </c>
      <c r="L57" s="166" t="s">
        <v>24</v>
      </c>
      <c r="M57" s="166" t="s">
        <v>4</v>
      </c>
      <c r="N57" s="1153"/>
    </row>
    <row r="58" spans="1:14">
      <c r="A58" s="159" t="s">
        <v>560</v>
      </c>
      <c r="B58" s="429">
        <v>0.42780748663101603</v>
      </c>
      <c r="C58" s="429">
        <v>0.36363636363636365</v>
      </c>
      <c r="D58" s="429">
        <v>0.42105263157894735</v>
      </c>
      <c r="E58" s="429" t="s">
        <v>550</v>
      </c>
      <c r="F58" s="429" t="s">
        <v>550</v>
      </c>
      <c r="G58" s="429" t="s">
        <v>550</v>
      </c>
      <c r="H58" s="429">
        <v>9.5394736842105268E-2</v>
      </c>
      <c r="I58" s="429">
        <v>7.8947368421052627E-2</v>
      </c>
      <c r="J58" s="429">
        <v>9.3567251461988299E-2</v>
      </c>
      <c r="K58" s="429">
        <v>5.6603773584905662E-2</v>
      </c>
      <c r="L58" s="429">
        <v>0</v>
      </c>
      <c r="M58" s="429">
        <v>4.9180327868852458E-2</v>
      </c>
      <c r="N58" s="430">
        <v>0.29029126213592232</v>
      </c>
    </row>
    <row r="59" spans="1:14" ht="26.25">
      <c r="A59" s="159" t="s">
        <v>561</v>
      </c>
      <c r="B59" s="429">
        <v>0.35714285714285715</v>
      </c>
      <c r="C59" s="429">
        <v>0.36363636363636365</v>
      </c>
      <c r="D59" s="429">
        <v>0.35795454545454547</v>
      </c>
      <c r="E59" s="429" t="s">
        <v>550</v>
      </c>
      <c r="F59" s="429" t="s">
        <v>550</v>
      </c>
      <c r="G59" s="429" t="s">
        <v>550</v>
      </c>
      <c r="H59" s="429">
        <v>0.15116279069767441</v>
      </c>
      <c r="I59" s="429">
        <v>0.19047619047619047</v>
      </c>
      <c r="J59" s="429">
        <v>0.15544041450777202</v>
      </c>
      <c r="K59" s="429">
        <v>7.1428571428571425E-2</v>
      </c>
      <c r="L59" s="429">
        <v>0</v>
      </c>
      <c r="M59" s="429">
        <v>6.4516129032258063E-2</v>
      </c>
      <c r="N59" s="430">
        <v>0.27430555555555558</v>
      </c>
    </row>
    <row r="60" spans="1:14" ht="26.25">
      <c r="A60" s="159" t="s">
        <v>562</v>
      </c>
      <c r="B60" s="431">
        <v>0.44</v>
      </c>
      <c r="C60" s="431">
        <v>0.66666666666666663</v>
      </c>
      <c r="D60" s="431">
        <v>0.45732484076433122</v>
      </c>
      <c r="E60" s="431" t="s">
        <v>550</v>
      </c>
      <c r="F60" s="431" t="s">
        <v>550</v>
      </c>
      <c r="G60" s="431" t="s">
        <v>550</v>
      </c>
      <c r="H60" s="431">
        <v>0.17268041237113402</v>
      </c>
      <c r="I60" s="431">
        <v>0.45161290322580644</v>
      </c>
      <c r="J60" s="431">
        <v>0.19331742243436753</v>
      </c>
      <c r="K60" s="431">
        <v>8.6956521739130432E-2</v>
      </c>
      <c r="L60" s="431">
        <v>0.3125</v>
      </c>
      <c r="M60" s="431">
        <v>0.17948717948717949</v>
      </c>
      <c r="N60" s="432">
        <v>0.35961383748994369</v>
      </c>
    </row>
    <row r="61" spans="1:14">
      <c r="A61" s="159" t="s">
        <v>563</v>
      </c>
      <c r="B61" s="431">
        <v>0.40476190476190477</v>
      </c>
      <c r="C61" s="431">
        <v>0.42574257425742573</v>
      </c>
      <c r="D61" s="431">
        <v>0.41263940520446096</v>
      </c>
      <c r="E61" s="431" t="s">
        <v>550</v>
      </c>
      <c r="F61" s="431" t="s">
        <v>550</v>
      </c>
      <c r="G61" s="431" t="s">
        <v>550</v>
      </c>
      <c r="H61" s="431">
        <v>7.0707070707070704E-2</v>
      </c>
      <c r="I61" s="431">
        <v>0.15384615384615385</v>
      </c>
      <c r="J61" s="431">
        <v>9.9337748344370855E-2</v>
      </c>
      <c r="K61" s="431">
        <v>0</v>
      </c>
      <c r="L61" s="431">
        <v>0.16666666666666666</v>
      </c>
      <c r="M61" s="431">
        <v>0.10526315789473684</v>
      </c>
      <c r="N61" s="432">
        <v>0.29157175398633256</v>
      </c>
    </row>
    <row r="62" spans="1:14" ht="39">
      <c r="A62" s="159" t="s">
        <v>564</v>
      </c>
      <c r="B62" s="431">
        <v>0.31048387096774194</v>
      </c>
      <c r="C62" s="431" t="s">
        <v>550</v>
      </c>
      <c r="D62" s="431">
        <v>0.31048387096774194</v>
      </c>
      <c r="E62" s="431" t="s">
        <v>550</v>
      </c>
      <c r="F62" s="431" t="s">
        <v>550</v>
      </c>
      <c r="G62" s="431" t="s">
        <v>550</v>
      </c>
      <c r="H62" s="431">
        <v>0.12258064516129032</v>
      </c>
      <c r="I62" s="431" t="s">
        <v>550</v>
      </c>
      <c r="J62" s="431">
        <v>0.12258064516129032</v>
      </c>
      <c r="K62" s="431" t="s">
        <v>550</v>
      </c>
      <c r="L62" s="431" t="s">
        <v>550</v>
      </c>
      <c r="M62" s="431" t="s">
        <v>550</v>
      </c>
      <c r="N62" s="432">
        <v>0.23821339950372208</v>
      </c>
    </row>
    <row r="63" spans="1:14" ht="26.25">
      <c r="A63" s="159" t="s">
        <v>565</v>
      </c>
      <c r="B63" s="431">
        <v>0.35849056603773582</v>
      </c>
      <c r="C63" s="431">
        <v>0.24242424242424243</v>
      </c>
      <c r="D63" s="431">
        <v>0.32444444444444442</v>
      </c>
      <c r="E63" s="431" t="s">
        <v>550</v>
      </c>
      <c r="F63" s="431" t="s">
        <v>550</v>
      </c>
      <c r="G63" s="431" t="s">
        <v>550</v>
      </c>
      <c r="H63" s="431" t="s">
        <v>550</v>
      </c>
      <c r="I63" s="431">
        <v>0.15789473684210525</v>
      </c>
      <c r="J63" s="431">
        <v>0.15789473684210525</v>
      </c>
      <c r="K63" s="431" t="s">
        <v>550</v>
      </c>
      <c r="L63" s="431" t="s">
        <v>550</v>
      </c>
      <c r="M63" s="431" t="s">
        <v>550</v>
      </c>
      <c r="N63" s="432">
        <v>0.31147540983606559</v>
      </c>
    </row>
    <row r="64" spans="1:14" ht="15.75" thickBot="1">
      <c r="A64" s="157" t="s">
        <v>113</v>
      </c>
      <c r="B64" s="433">
        <v>0.40156754264638084</v>
      </c>
      <c r="C64" s="433">
        <v>0.41246290801186941</v>
      </c>
      <c r="D64" s="433">
        <v>0.40303272146847569</v>
      </c>
      <c r="E64" s="433" t="s">
        <v>550</v>
      </c>
      <c r="F64" s="433" t="s">
        <v>550</v>
      </c>
      <c r="G64" s="433" t="s">
        <v>550</v>
      </c>
      <c r="H64" s="433">
        <v>0.13237924865831843</v>
      </c>
      <c r="I64" s="433">
        <v>0.19875776397515527</v>
      </c>
      <c r="J64" s="433">
        <v>0.14073494917904614</v>
      </c>
      <c r="K64" s="433">
        <v>6.3063063063063057E-2</v>
      </c>
      <c r="L64" s="433">
        <v>0.17948717948717949</v>
      </c>
      <c r="M64" s="433">
        <v>9.3333333333333338E-2</v>
      </c>
      <c r="N64" s="434">
        <v>0.30597204574332909</v>
      </c>
    </row>
    <row r="65" spans="1:14" ht="15.75" thickBot="1">
      <c r="A65" s="85"/>
      <c r="B65" s="85"/>
      <c r="C65" s="85"/>
      <c r="D65" s="85"/>
      <c r="E65" s="85"/>
      <c r="F65" s="85"/>
      <c r="G65" s="85"/>
      <c r="H65" s="85"/>
      <c r="I65" s="85"/>
      <c r="J65" s="85"/>
      <c r="K65" s="85"/>
      <c r="L65" s="85"/>
      <c r="M65" s="85"/>
      <c r="N65" s="85"/>
    </row>
    <row r="66" spans="1:14">
      <c r="A66" s="170" t="s">
        <v>566</v>
      </c>
      <c r="B66" s="1151" t="s">
        <v>0</v>
      </c>
      <c r="C66" s="1151"/>
      <c r="D66" s="1151"/>
      <c r="E66" s="1151" t="s">
        <v>2</v>
      </c>
      <c r="F66" s="1151"/>
      <c r="G66" s="1151"/>
      <c r="H66" s="1151" t="s">
        <v>1</v>
      </c>
      <c r="I66" s="1151"/>
      <c r="J66" s="1151"/>
      <c r="K66" s="1151" t="s">
        <v>121</v>
      </c>
      <c r="L66" s="1151"/>
      <c r="M66" s="1151"/>
      <c r="N66" s="1152" t="s">
        <v>4</v>
      </c>
    </row>
    <row r="67" spans="1:14">
      <c r="A67" s="165"/>
      <c r="B67" s="166" t="s">
        <v>23</v>
      </c>
      <c r="C67" s="166" t="s">
        <v>24</v>
      </c>
      <c r="D67" s="166" t="s">
        <v>4</v>
      </c>
      <c r="E67" s="166" t="s">
        <v>23</v>
      </c>
      <c r="F67" s="166" t="s">
        <v>24</v>
      </c>
      <c r="G67" s="166" t="s">
        <v>4</v>
      </c>
      <c r="H67" s="166" t="s">
        <v>23</v>
      </c>
      <c r="I67" s="166" t="s">
        <v>24</v>
      </c>
      <c r="J67" s="166" t="s">
        <v>4</v>
      </c>
      <c r="K67" s="166" t="s">
        <v>23</v>
      </c>
      <c r="L67" s="166" t="s">
        <v>24</v>
      </c>
      <c r="M67" s="166" t="s">
        <v>4</v>
      </c>
      <c r="N67" s="1153"/>
    </row>
    <row r="68" spans="1:14">
      <c r="A68" s="159" t="s">
        <v>567</v>
      </c>
      <c r="B68" s="179">
        <v>0.21561338289962825</v>
      </c>
      <c r="C68" s="179">
        <v>0.44067796610169491</v>
      </c>
      <c r="D68" s="179">
        <v>0.25609756097560976</v>
      </c>
      <c r="E68" s="179">
        <v>0.12259970457902511</v>
      </c>
      <c r="F68" s="179" t="s">
        <v>1549</v>
      </c>
      <c r="G68" s="179">
        <v>0.12259970457902511</v>
      </c>
      <c r="H68" s="179">
        <v>0.10714285714285714</v>
      </c>
      <c r="I68" s="179">
        <v>6.9767441860465115E-2</v>
      </c>
      <c r="J68" s="179">
        <v>9.4488188976377951E-2</v>
      </c>
      <c r="K68" s="179">
        <v>0.15789473684210525</v>
      </c>
      <c r="L68" s="179">
        <v>7.6923076923076927E-2</v>
      </c>
      <c r="M68" s="179">
        <v>0.13043478260869565</v>
      </c>
      <c r="N68" s="207">
        <v>0.15557337610264635</v>
      </c>
    </row>
    <row r="69" spans="1:14">
      <c r="A69" s="159" t="s">
        <v>551</v>
      </c>
      <c r="B69" s="179">
        <v>0.4007155635062612</v>
      </c>
      <c r="C69" s="179">
        <v>0.58213256484149856</v>
      </c>
      <c r="D69" s="179">
        <v>0.43181818181818182</v>
      </c>
      <c r="E69" s="179" t="s">
        <v>1549</v>
      </c>
      <c r="F69" s="179" t="s">
        <v>1549</v>
      </c>
      <c r="G69" s="179" t="s">
        <v>1549</v>
      </c>
      <c r="H69" s="179">
        <v>0.18863049095607234</v>
      </c>
      <c r="I69" s="179">
        <v>0.31840796019900497</v>
      </c>
      <c r="J69" s="179">
        <v>0.2153846153846154</v>
      </c>
      <c r="K69" s="179">
        <v>5.4545454545454543E-2</v>
      </c>
      <c r="L69" s="179">
        <v>0.16666666666666666</v>
      </c>
      <c r="M69" s="179">
        <v>7.4626865671641784E-2</v>
      </c>
      <c r="N69" s="207">
        <v>0.34918608362591763</v>
      </c>
    </row>
    <row r="70" spans="1:14">
      <c r="A70" s="159" t="s">
        <v>568</v>
      </c>
      <c r="B70" s="179" t="s">
        <v>1549</v>
      </c>
      <c r="C70" s="179">
        <v>0.37575757575757573</v>
      </c>
      <c r="D70" s="179">
        <v>0.37575757575757573</v>
      </c>
      <c r="E70" s="179">
        <v>0.17523809523809525</v>
      </c>
      <c r="F70" s="179" t="s">
        <v>1549</v>
      </c>
      <c r="G70" s="179">
        <v>0.17523809523809525</v>
      </c>
      <c r="H70" s="179" t="s">
        <v>1549</v>
      </c>
      <c r="I70" s="179">
        <v>0.17567567567567569</v>
      </c>
      <c r="J70" s="179">
        <v>0.17567567567567569</v>
      </c>
      <c r="K70" s="179">
        <v>0</v>
      </c>
      <c r="L70" s="179">
        <v>0.22222222222222221</v>
      </c>
      <c r="M70" s="179">
        <v>9.3023255813953487E-2</v>
      </c>
      <c r="N70" s="207">
        <v>0.23971193415637859</v>
      </c>
    </row>
    <row r="71" spans="1:14">
      <c r="A71" s="159" t="s">
        <v>569</v>
      </c>
      <c r="B71" s="179">
        <v>0.24835526315789475</v>
      </c>
      <c r="C71" s="179">
        <v>0.41025641025641024</v>
      </c>
      <c r="D71" s="179">
        <v>0.25811437403400311</v>
      </c>
      <c r="E71" s="179" t="s">
        <v>1549</v>
      </c>
      <c r="F71" s="179" t="s">
        <v>1549</v>
      </c>
      <c r="G71" s="179" t="s">
        <v>1549</v>
      </c>
      <c r="H71" s="179">
        <v>0.1316348195329087</v>
      </c>
      <c r="I71" s="179">
        <v>0.32704402515723269</v>
      </c>
      <c r="J71" s="179">
        <v>0.18095238095238095</v>
      </c>
      <c r="K71" s="179">
        <v>0.12195121951219512</v>
      </c>
      <c r="L71" s="179">
        <v>0.25</v>
      </c>
      <c r="M71" s="179">
        <v>0.13333333333333333</v>
      </c>
      <c r="N71" s="207">
        <v>0.21709531013615735</v>
      </c>
    </row>
    <row r="72" spans="1:14">
      <c r="A72" s="159" t="s">
        <v>553</v>
      </c>
      <c r="B72" s="179">
        <v>0.38780207134637512</v>
      </c>
      <c r="C72" s="179">
        <v>0.92592592592592593</v>
      </c>
      <c r="D72" s="179">
        <v>0.40401785714285715</v>
      </c>
      <c r="E72" s="179" t="s">
        <v>1549</v>
      </c>
      <c r="F72" s="179" t="s">
        <v>1549</v>
      </c>
      <c r="G72" s="179" t="s">
        <v>1549</v>
      </c>
      <c r="H72" s="179">
        <v>8.7804878048780483E-2</v>
      </c>
      <c r="I72" s="179">
        <v>0</v>
      </c>
      <c r="J72" s="179">
        <v>8.6124401913875603E-2</v>
      </c>
      <c r="K72" s="179">
        <v>0.10429447852760736</v>
      </c>
      <c r="L72" s="179">
        <v>0</v>
      </c>
      <c r="M72" s="179">
        <v>9.6045197740112997E-2</v>
      </c>
      <c r="N72" s="207">
        <v>0.27833668678739099</v>
      </c>
    </row>
    <row r="73" spans="1:14">
      <c r="A73" s="159" t="s">
        <v>570</v>
      </c>
      <c r="B73" s="179">
        <v>0.42026578073089699</v>
      </c>
      <c r="C73" s="179" t="s">
        <v>1549</v>
      </c>
      <c r="D73" s="179">
        <v>0.42026578073089699</v>
      </c>
      <c r="E73" s="179" t="s">
        <v>1549</v>
      </c>
      <c r="F73" s="179" t="s">
        <v>1549</v>
      </c>
      <c r="G73" s="179" t="s">
        <v>1549</v>
      </c>
      <c r="H73" s="179">
        <v>0.22352941176470589</v>
      </c>
      <c r="I73" s="179" t="s">
        <v>1549</v>
      </c>
      <c r="J73" s="179">
        <v>0.22352941176470589</v>
      </c>
      <c r="K73" s="179">
        <v>0.21428571428571427</v>
      </c>
      <c r="L73" s="179">
        <v>0.4</v>
      </c>
      <c r="M73" s="179">
        <v>0.24242424242424243</v>
      </c>
      <c r="N73" s="207">
        <v>0.34564102564102567</v>
      </c>
    </row>
    <row r="74" spans="1:14">
      <c r="A74" s="159" t="s">
        <v>552</v>
      </c>
      <c r="B74" s="179">
        <v>0.32810615199034981</v>
      </c>
      <c r="C74" s="179">
        <v>0.32934131736526945</v>
      </c>
      <c r="D74" s="179">
        <v>0.32846087704213239</v>
      </c>
      <c r="E74" s="179">
        <v>0.22950819672131148</v>
      </c>
      <c r="F74" s="179">
        <v>0.42372881355932202</v>
      </c>
      <c r="G74" s="179">
        <v>0.29281767955801102</v>
      </c>
      <c r="H74" s="179">
        <v>0.11515151515151516</v>
      </c>
      <c r="I74" s="179">
        <v>0.14596949891067537</v>
      </c>
      <c r="J74" s="179">
        <v>0.13307984790874525</v>
      </c>
      <c r="K74" s="179">
        <v>0.15</v>
      </c>
      <c r="L74" s="179">
        <v>0.13333333333333333</v>
      </c>
      <c r="M74" s="179">
        <v>0.14545454545454545</v>
      </c>
      <c r="N74" s="207">
        <v>0.25045703839122485</v>
      </c>
    </row>
    <row r="75" spans="1:14">
      <c r="A75" s="159" t="s">
        <v>571</v>
      </c>
      <c r="B75" s="180">
        <v>0.265625</v>
      </c>
      <c r="C75" s="180">
        <v>0.25274725274725274</v>
      </c>
      <c r="D75" s="180">
        <v>0.26224783861671469</v>
      </c>
      <c r="E75" s="180" t="s">
        <v>1549</v>
      </c>
      <c r="F75" s="180" t="s">
        <v>1549</v>
      </c>
      <c r="G75" s="180" t="s">
        <v>1549</v>
      </c>
      <c r="H75" s="180">
        <v>0.16129032258064516</v>
      </c>
      <c r="I75" s="180">
        <v>0.25531914893617019</v>
      </c>
      <c r="J75" s="180">
        <v>0.20855614973262032</v>
      </c>
      <c r="K75" s="180">
        <v>0</v>
      </c>
      <c r="L75" s="180">
        <v>0</v>
      </c>
      <c r="M75" s="180">
        <v>0</v>
      </c>
      <c r="N75" s="208">
        <v>0.23722627737226276</v>
      </c>
    </row>
    <row r="76" spans="1:14">
      <c r="A76" s="159" t="s">
        <v>572</v>
      </c>
      <c r="B76" s="180">
        <v>0.32457786116322701</v>
      </c>
      <c r="C76" s="180">
        <v>0.59139784946236562</v>
      </c>
      <c r="D76" s="180">
        <v>0.39360222531293465</v>
      </c>
      <c r="E76" s="180" t="s">
        <v>1549</v>
      </c>
      <c r="F76" s="180" t="s">
        <v>1549</v>
      </c>
      <c r="G76" s="180" t="s">
        <v>1549</v>
      </c>
      <c r="H76" s="180">
        <v>0.19240506329113924</v>
      </c>
      <c r="I76" s="180">
        <v>0.47486033519553073</v>
      </c>
      <c r="J76" s="180">
        <v>0.28048780487804881</v>
      </c>
      <c r="K76" s="180">
        <v>0.15384615384615385</v>
      </c>
      <c r="L76" s="180">
        <v>0.22222222222222221</v>
      </c>
      <c r="M76" s="180">
        <v>0.18181818181818182</v>
      </c>
      <c r="N76" s="208">
        <v>0.34068441064638783</v>
      </c>
    </row>
    <row r="77" spans="1:14" ht="15.75" thickBot="1">
      <c r="A77" s="157" t="s">
        <v>113</v>
      </c>
      <c r="B77" s="169">
        <v>0.35158603579656211</v>
      </c>
      <c r="C77" s="169">
        <v>0.45010615711252655</v>
      </c>
      <c r="D77" s="169">
        <v>0.37131519274376418</v>
      </c>
      <c r="E77" s="169">
        <v>0.15332326283987915</v>
      </c>
      <c r="F77" s="169">
        <v>0.42372881355932202</v>
      </c>
      <c r="G77" s="169">
        <v>0.16485900216919741</v>
      </c>
      <c r="H77" s="169">
        <v>0.15809458060062134</v>
      </c>
      <c r="I77" s="169">
        <v>0.25308134757600659</v>
      </c>
      <c r="J77" s="169">
        <v>0.18619348565872629</v>
      </c>
      <c r="K77" s="169">
        <v>0.10609037328094302</v>
      </c>
      <c r="L77" s="169">
        <v>0.13953488372093023</v>
      </c>
      <c r="M77" s="169">
        <v>0.11285266457680251</v>
      </c>
      <c r="N77" s="197">
        <v>0.27943294670608748</v>
      </c>
    </row>
    <row r="78" spans="1:14" ht="15.75" thickBot="1">
      <c r="A78" s="85"/>
      <c r="B78" s="85"/>
      <c r="C78" s="85"/>
      <c r="D78" s="85"/>
      <c r="E78" s="85"/>
      <c r="F78" s="85"/>
      <c r="G78" s="85"/>
      <c r="H78" s="85"/>
      <c r="I78" s="85"/>
      <c r="J78" s="85"/>
      <c r="K78" s="85"/>
      <c r="L78" s="85"/>
      <c r="M78" s="85"/>
      <c r="N78" s="85"/>
    </row>
    <row r="79" spans="1:14">
      <c r="A79" s="198" t="s">
        <v>573</v>
      </c>
      <c r="B79" s="1151" t="s">
        <v>0</v>
      </c>
      <c r="C79" s="1151"/>
      <c r="D79" s="1151"/>
      <c r="E79" s="1151" t="s">
        <v>2</v>
      </c>
      <c r="F79" s="1151"/>
      <c r="G79" s="1151"/>
      <c r="H79" s="1151" t="s">
        <v>1</v>
      </c>
      <c r="I79" s="1151"/>
      <c r="J79" s="1151"/>
      <c r="K79" s="1151" t="s">
        <v>121</v>
      </c>
      <c r="L79" s="1151"/>
      <c r="M79" s="1151"/>
      <c r="N79" s="1155" t="s">
        <v>4</v>
      </c>
    </row>
    <row r="80" spans="1:14">
      <c r="A80" s="165"/>
      <c r="B80" s="143" t="s">
        <v>23</v>
      </c>
      <c r="C80" s="143" t="s">
        <v>24</v>
      </c>
      <c r="D80" s="143" t="s">
        <v>4</v>
      </c>
      <c r="E80" s="143" t="s">
        <v>23</v>
      </c>
      <c r="F80" s="143" t="s">
        <v>24</v>
      </c>
      <c r="G80" s="143" t="s">
        <v>4</v>
      </c>
      <c r="H80" s="143" t="s">
        <v>23</v>
      </c>
      <c r="I80" s="143" t="s">
        <v>24</v>
      </c>
      <c r="J80" s="143" t="s">
        <v>4</v>
      </c>
      <c r="K80" s="143" t="s">
        <v>23</v>
      </c>
      <c r="L80" s="143" t="s">
        <v>24</v>
      </c>
      <c r="M80" s="143" t="s">
        <v>4</v>
      </c>
      <c r="N80" s="1156"/>
    </row>
    <row r="81" spans="1:14">
      <c r="A81" s="177" t="s">
        <v>567</v>
      </c>
      <c r="B81" s="175">
        <v>0.20075757575757575</v>
      </c>
      <c r="C81" s="175">
        <v>0.22826086956521738</v>
      </c>
      <c r="D81" s="175">
        <v>0.20786516853932585</v>
      </c>
      <c r="E81" s="175">
        <v>0.15652173913043479</v>
      </c>
      <c r="F81" s="175" t="s">
        <v>550</v>
      </c>
      <c r="G81" s="175">
        <v>0.15652173913043479</v>
      </c>
      <c r="H81" s="175">
        <v>0.20833333333333334</v>
      </c>
      <c r="I81" s="175">
        <v>0.21739130434782608</v>
      </c>
      <c r="J81" s="175">
        <v>0.21276595744680851</v>
      </c>
      <c r="K81" s="175">
        <v>0</v>
      </c>
      <c r="L81" s="175">
        <v>9.0909090909090912E-2</v>
      </c>
      <c r="M81" s="175">
        <v>8.8235294117647065E-2</v>
      </c>
      <c r="N81" s="176">
        <v>0.19198664440734559</v>
      </c>
    </row>
    <row r="82" spans="1:14">
      <c r="A82" s="177" t="s">
        <v>569</v>
      </c>
      <c r="B82" s="175">
        <v>0.26126126126126126</v>
      </c>
      <c r="C82" s="175">
        <v>0.25</v>
      </c>
      <c r="D82" s="175">
        <v>0.25850340136054423</v>
      </c>
      <c r="E82" s="175" t="s">
        <v>550</v>
      </c>
      <c r="F82" s="175" t="s">
        <v>550</v>
      </c>
      <c r="G82" s="175" t="s">
        <v>550</v>
      </c>
      <c r="H82" s="175">
        <v>0.29629629629629628</v>
      </c>
      <c r="I82" s="175">
        <v>0.23170731707317074</v>
      </c>
      <c r="J82" s="175">
        <v>0.25735294117647056</v>
      </c>
      <c r="K82" s="175">
        <v>0.25</v>
      </c>
      <c r="L82" s="175">
        <v>0.5</v>
      </c>
      <c r="M82" s="175">
        <v>0.33333333333333331</v>
      </c>
      <c r="N82" s="176">
        <v>0.25951557093425603</v>
      </c>
    </row>
    <row r="83" spans="1:14">
      <c r="A83" s="177" t="s">
        <v>551</v>
      </c>
      <c r="B83" s="175">
        <v>0.43191489361702129</v>
      </c>
      <c r="C83" s="175">
        <v>0.51829268292682928</v>
      </c>
      <c r="D83" s="175">
        <v>0.45425867507886436</v>
      </c>
      <c r="E83" s="175" t="s">
        <v>550</v>
      </c>
      <c r="F83" s="175" t="s">
        <v>550</v>
      </c>
      <c r="G83" s="175" t="s">
        <v>550</v>
      </c>
      <c r="H83" s="175">
        <v>0.15183246073298429</v>
      </c>
      <c r="I83" s="175">
        <v>0.21428571428571427</v>
      </c>
      <c r="J83" s="175">
        <v>0.15609756097560976</v>
      </c>
      <c r="K83" s="175">
        <v>0.13636363636363635</v>
      </c>
      <c r="L83" s="175">
        <v>0.625</v>
      </c>
      <c r="M83" s="175">
        <v>0.26666666666666666</v>
      </c>
      <c r="N83" s="176">
        <v>0.37744533947065595</v>
      </c>
    </row>
    <row r="84" spans="1:14">
      <c r="A84" s="177" t="s">
        <v>553</v>
      </c>
      <c r="B84" s="175">
        <v>0.50904977375565608</v>
      </c>
      <c r="C84" s="175">
        <v>0.66666666666666663</v>
      </c>
      <c r="D84" s="175">
        <v>0.54136690647482011</v>
      </c>
      <c r="E84" s="175" t="s">
        <v>550</v>
      </c>
      <c r="F84" s="175" t="s">
        <v>550</v>
      </c>
      <c r="G84" s="175" t="s">
        <v>550</v>
      </c>
      <c r="H84" s="175">
        <v>0.17142857142857143</v>
      </c>
      <c r="I84" s="175">
        <v>0.3</v>
      </c>
      <c r="J84" s="175">
        <v>0.18461538461538463</v>
      </c>
      <c r="K84" s="175">
        <v>0.08</v>
      </c>
      <c r="L84" s="175">
        <v>0.5714285714285714</v>
      </c>
      <c r="M84" s="175">
        <v>0.1875</v>
      </c>
      <c r="N84" s="176">
        <v>0.438058748403576</v>
      </c>
    </row>
    <row r="85" spans="1:14">
      <c r="A85" s="177" t="s">
        <v>552</v>
      </c>
      <c r="B85" s="175">
        <v>0.19471947194719472</v>
      </c>
      <c r="C85" s="175">
        <v>0.23595505617977527</v>
      </c>
      <c r="D85" s="175">
        <v>0.21403508771929824</v>
      </c>
      <c r="E85" s="175">
        <v>0.18</v>
      </c>
      <c r="F85" s="175">
        <v>0.26315789473684209</v>
      </c>
      <c r="G85" s="175">
        <v>0.21590909090909091</v>
      </c>
      <c r="H85" s="175">
        <v>0.21739130434782608</v>
      </c>
      <c r="I85" s="175">
        <v>7.8947368421052627E-2</v>
      </c>
      <c r="J85" s="175">
        <v>0.15476190476190477</v>
      </c>
      <c r="K85" s="175">
        <v>0.2</v>
      </c>
      <c r="L85" s="175">
        <v>0.2</v>
      </c>
      <c r="M85" s="175">
        <v>0.2</v>
      </c>
      <c r="N85" s="176">
        <v>0.19783783783783784</v>
      </c>
    </row>
    <row r="86" spans="1:14">
      <c r="A86" s="177" t="s">
        <v>574</v>
      </c>
      <c r="B86" s="175">
        <v>0.15</v>
      </c>
      <c r="C86" s="175" t="s">
        <v>550</v>
      </c>
      <c r="D86" s="175">
        <v>0.15</v>
      </c>
      <c r="E86" s="175" t="s">
        <v>550</v>
      </c>
      <c r="F86" s="175" t="s">
        <v>550</v>
      </c>
      <c r="G86" s="175" t="s">
        <v>550</v>
      </c>
      <c r="H86" s="175">
        <v>6.8965517241379309E-2</v>
      </c>
      <c r="I86" s="175" t="s">
        <v>550</v>
      </c>
      <c r="J86" s="175">
        <v>6.8965517241379309E-2</v>
      </c>
      <c r="K86" s="175">
        <v>0</v>
      </c>
      <c r="L86" s="175" t="s">
        <v>550</v>
      </c>
      <c r="M86" s="175">
        <v>0</v>
      </c>
      <c r="N86" s="176">
        <v>0.11801242236024845</v>
      </c>
    </row>
    <row r="87" spans="1:14" ht="15.75" thickBot="1">
      <c r="A87" s="160" t="s">
        <v>113</v>
      </c>
      <c r="B87" s="181">
        <v>0.3455621301775148</v>
      </c>
      <c r="C87" s="181">
        <v>0.37741456166419018</v>
      </c>
      <c r="D87" s="181">
        <v>0.35463393990689801</v>
      </c>
      <c r="E87" s="181">
        <v>0.16363636363636364</v>
      </c>
      <c r="F87" s="181">
        <v>0.26315789473684209</v>
      </c>
      <c r="G87" s="181">
        <v>0.18226600985221675</v>
      </c>
      <c r="H87" s="181">
        <v>0.17921686746987953</v>
      </c>
      <c r="I87" s="181">
        <v>0.17028985507246377</v>
      </c>
      <c r="J87" s="181">
        <v>0.17659574468085107</v>
      </c>
      <c r="K87" s="181">
        <v>0.12307692307692308</v>
      </c>
      <c r="L87" s="181">
        <v>0.25454545454545452</v>
      </c>
      <c r="M87" s="181">
        <v>0.18333333333333332</v>
      </c>
      <c r="N87" s="182">
        <v>0.29316050744622174</v>
      </c>
    </row>
    <row r="88" spans="1:14" ht="15.75" thickBot="1">
      <c r="A88" s="85"/>
      <c r="B88" s="85"/>
      <c r="C88" s="85"/>
      <c r="D88" s="85"/>
      <c r="E88" s="85"/>
      <c r="F88" s="85"/>
      <c r="G88" s="85"/>
      <c r="H88" s="85"/>
      <c r="I88" s="85"/>
      <c r="J88" s="85"/>
      <c r="K88" s="85"/>
      <c r="L88" s="85"/>
      <c r="M88" s="85"/>
      <c r="N88" s="85"/>
    </row>
    <row r="89" spans="1:14">
      <c r="A89" s="170" t="s">
        <v>575</v>
      </c>
      <c r="B89" s="1151" t="s">
        <v>0</v>
      </c>
      <c r="C89" s="1151"/>
      <c r="D89" s="1151"/>
      <c r="E89" s="1151" t="s">
        <v>2</v>
      </c>
      <c r="F89" s="1151"/>
      <c r="G89" s="1151"/>
      <c r="H89" s="1151" t="s">
        <v>1</v>
      </c>
      <c r="I89" s="1151"/>
      <c r="J89" s="1151"/>
      <c r="K89" s="1151" t="s">
        <v>121</v>
      </c>
      <c r="L89" s="1151"/>
      <c r="M89" s="1151"/>
      <c r="N89" s="1152" t="s">
        <v>4</v>
      </c>
    </row>
    <row r="90" spans="1:14">
      <c r="A90" s="165"/>
      <c r="B90" s="166" t="s">
        <v>23</v>
      </c>
      <c r="C90" s="166" t="s">
        <v>24</v>
      </c>
      <c r="D90" s="166" t="s">
        <v>4</v>
      </c>
      <c r="E90" s="166" t="s">
        <v>23</v>
      </c>
      <c r="F90" s="166" t="s">
        <v>24</v>
      </c>
      <c r="G90" s="166" t="s">
        <v>4</v>
      </c>
      <c r="H90" s="166" t="s">
        <v>23</v>
      </c>
      <c r="I90" s="166" t="s">
        <v>24</v>
      </c>
      <c r="J90" s="166" t="s">
        <v>4</v>
      </c>
      <c r="K90" s="166" t="s">
        <v>23</v>
      </c>
      <c r="L90" s="166" t="s">
        <v>24</v>
      </c>
      <c r="M90" s="166" t="s">
        <v>4</v>
      </c>
      <c r="N90" s="1153"/>
    </row>
    <row r="91" spans="1:14" ht="26.25">
      <c r="A91" s="159" t="s">
        <v>576</v>
      </c>
      <c r="B91" s="175">
        <v>0.56810000000000005</v>
      </c>
      <c r="C91" s="175">
        <v>0.38690000000000002</v>
      </c>
      <c r="D91" s="175">
        <v>0.50319999999999998</v>
      </c>
      <c r="E91" s="175">
        <v>0</v>
      </c>
      <c r="F91" s="175">
        <v>0</v>
      </c>
      <c r="G91" s="175">
        <v>0</v>
      </c>
      <c r="H91" s="175">
        <v>0.28570000000000001</v>
      </c>
      <c r="I91" s="175">
        <v>0.2</v>
      </c>
      <c r="J91" s="175">
        <v>0.25269999999999998</v>
      </c>
      <c r="K91" s="175">
        <v>0.25</v>
      </c>
      <c r="L91" s="175">
        <v>0.1</v>
      </c>
      <c r="M91" s="175">
        <v>0.15629999999999999</v>
      </c>
      <c r="N91" s="176">
        <v>0.42020000000000002</v>
      </c>
    </row>
    <row r="92" spans="1:14" ht="26.25">
      <c r="A92" s="159" t="s">
        <v>577</v>
      </c>
      <c r="B92" s="175">
        <v>0.66279999999999994</v>
      </c>
      <c r="C92" s="175">
        <v>0.57040000000000002</v>
      </c>
      <c r="D92" s="175">
        <v>0.62729999999999997</v>
      </c>
      <c r="E92" s="175">
        <v>0</v>
      </c>
      <c r="F92" s="175">
        <v>0</v>
      </c>
      <c r="G92" s="175">
        <v>0</v>
      </c>
      <c r="H92" s="175">
        <v>0.32890000000000003</v>
      </c>
      <c r="I92" s="175">
        <v>0.25480000000000003</v>
      </c>
      <c r="J92" s="175">
        <v>0.28599999999999998</v>
      </c>
      <c r="K92" s="175">
        <v>0.18179999999999999</v>
      </c>
      <c r="L92" s="175">
        <v>1</v>
      </c>
      <c r="M92" s="175">
        <v>0.25</v>
      </c>
      <c r="N92" s="176">
        <v>0.47760000000000002</v>
      </c>
    </row>
    <row r="93" spans="1:14">
      <c r="A93" s="159" t="s">
        <v>578</v>
      </c>
      <c r="B93" s="175">
        <v>0.27889999999999998</v>
      </c>
      <c r="C93" s="175">
        <v>0.29599999999999999</v>
      </c>
      <c r="D93" s="175">
        <v>0.29010000000000002</v>
      </c>
      <c r="E93" s="175">
        <v>0</v>
      </c>
      <c r="F93" s="175">
        <v>0</v>
      </c>
      <c r="G93" s="175">
        <v>0</v>
      </c>
      <c r="H93" s="175">
        <v>0.10340000000000001</v>
      </c>
      <c r="I93" s="175">
        <v>0</v>
      </c>
      <c r="J93" s="175">
        <v>8.1100000000000005E-2</v>
      </c>
      <c r="K93" s="175">
        <v>0</v>
      </c>
      <c r="L93" s="175">
        <v>0</v>
      </c>
      <c r="M93" s="175">
        <v>0</v>
      </c>
      <c r="N93" s="176">
        <v>0.27210000000000001</v>
      </c>
    </row>
    <row r="94" spans="1:14" ht="26.25">
      <c r="A94" s="159" t="s">
        <v>579</v>
      </c>
      <c r="B94" s="175">
        <v>0.86419999999999997</v>
      </c>
      <c r="C94" s="175">
        <v>0</v>
      </c>
      <c r="D94" s="175">
        <v>0.86419999999999997</v>
      </c>
      <c r="E94" s="175">
        <v>0</v>
      </c>
      <c r="F94" s="175">
        <v>0</v>
      </c>
      <c r="G94" s="175">
        <v>0</v>
      </c>
      <c r="H94" s="175">
        <v>0.4</v>
      </c>
      <c r="I94" s="175">
        <v>0</v>
      </c>
      <c r="J94" s="175">
        <v>0.4</v>
      </c>
      <c r="K94" s="175">
        <v>0</v>
      </c>
      <c r="L94" s="175">
        <v>0</v>
      </c>
      <c r="M94" s="175">
        <v>0</v>
      </c>
      <c r="N94" s="176">
        <v>0.81820000000000004</v>
      </c>
    </row>
    <row r="95" spans="1:14" ht="15.75" thickBot="1">
      <c r="A95" s="157" t="s">
        <v>113</v>
      </c>
      <c r="B95" s="435">
        <v>0.59150000000000003</v>
      </c>
      <c r="C95" s="435">
        <v>0.42099999999999999</v>
      </c>
      <c r="D95" s="435">
        <v>0.51880000000000004</v>
      </c>
      <c r="E95" s="435">
        <v>0</v>
      </c>
      <c r="F95" s="435">
        <v>0</v>
      </c>
      <c r="G95" s="435">
        <v>0</v>
      </c>
      <c r="H95" s="435">
        <v>0.29920000000000002</v>
      </c>
      <c r="I95" s="435">
        <v>0.2397</v>
      </c>
      <c r="J95" s="435">
        <v>0.26879999999999998</v>
      </c>
      <c r="K95" s="435">
        <v>0.2</v>
      </c>
      <c r="L95" s="435">
        <v>0.13039999999999999</v>
      </c>
      <c r="M95" s="435">
        <v>0.16669999999999999</v>
      </c>
      <c r="N95" s="182">
        <v>0.43559999999999999</v>
      </c>
    </row>
    <row r="96" spans="1:14" ht="15.75" thickBot="1">
      <c r="A96" s="85"/>
      <c r="B96" s="85"/>
      <c r="C96" s="85"/>
      <c r="D96" s="85"/>
      <c r="E96" s="85"/>
      <c r="F96" s="85"/>
      <c r="G96" s="85"/>
      <c r="H96" s="85"/>
      <c r="I96" s="85"/>
      <c r="J96" s="85"/>
      <c r="K96" s="85"/>
      <c r="L96" s="85"/>
      <c r="M96" s="85"/>
      <c r="N96" s="85"/>
    </row>
    <row r="97" spans="1:14" ht="25.5">
      <c r="A97" s="199" t="s">
        <v>580</v>
      </c>
      <c r="B97" s="1157" t="s">
        <v>0</v>
      </c>
      <c r="C97" s="1158"/>
      <c r="D97" s="1158"/>
      <c r="E97" s="1158" t="s">
        <v>2</v>
      </c>
      <c r="F97" s="1158"/>
      <c r="G97" s="1158"/>
      <c r="H97" s="1158" t="s">
        <v>1</v>
      </c>
      <c r="I97" s="1158"/>
      <c r="J97" s="1158"/>
      <c r="K97" s="1158" t="s">
        <v>121</v>
      </c>
      <c r="L97" s="1158"/>
      <c r="M97" s="1158"/>
      <c r="N97" s="1159" t="s">
        <v>4</v>
      </c>
    </row>
    <row r="98" spans="1:14">
      <c r="A98" s="183"/>
      <c r="B98" s="184" t="s">
        <v>23</v>
      </c>
      <c r="C98" s="185" t="s">
        <v>24</v>
      </c>
      <c r="D98" s="184" t="s">
        <v>4</v>
      </c>
      <c r="E98" s="184" t="s">
        <v>23</v>
      </c>
      <c r="F98" s="184" t="s">
        <v>24</v>
      </c>
      <c r="G98" s="184" t="s">
        <v>4</v>
      </c>
      <c r="H98" s="184" t="s">
        <v>23</v>
      </c>
      <c r="I98" s="184" t="s">
        <v>24</v>
      </c>
      <c r="J98" s="184" t="s">
        <v>4</v>
      </c>
      <c r="K98" s="184" t="s">
        <v>23</v>
      </c>
      <c r="L98" s="184" t="s">
        <v>24</v>
      </c>
      <c r="M98" s="184" t="s">
        <v>4</v>
      </c>
      <c r="N98" s="1160"/>
    </row>
    <row r="99" spans="1:14">
      <c r="A99" s="186" t="s">
        <v>528</v>
      </c>
      <c r="B99" s="436">
        <v>0.68674698795180722</v>
      </c>
      <c r="C99" s="437">
        <v>0.875</v>
      </c>
      <c r="D99" s="436">
        <v>0.74796747967479671</v>
      </c>
      <c r="E99" s="436">
        <v>0.5</v>
      </c>
      <c r="F99" s="436" t="s">
        <v>550</v>
      </c>
      <c r="G99" s="436">
        <v>0.5</v>
      </c>
      <c r="H99" s="436">
        <v>1.4925373134328358E-2</v>
      </c>
      <c r="I99" s="436">
        <v>0.35294117647058826</v>
      </c>
      <c r="J99" s="436">
        <v>0.12871287128712872</v>
      </c>
      <c r="K99" s="436">
        <v>0.375</v>
      </c>
      <c r="L99" s="436">
        <v>0.33333333333333331</v>
      </c>
      <c r="M99" s="436">
        <v>0.35714285714285715</v>
      </c>
      <c r="N99" s="438">
        <v>0.60483870967741937</v>
      </c>
    </row>
    <row r="100" spans="1:14">
      <c r="A100" s="186" t="s">
        <v>581</v>
      </c>
      <c r="B100" s="436">
        <v>0.59917355371900827</v>
      </c>
      <c r="C100" s="437">
        <v>0.67256637168141598</v>
      </c>
      <c r="D100" s="436">
        <v>0.62253521126760558</v>
      </c>
      <c r="E100" s="436" t="s">
        <v>550</v>
      </c>
      <c r="F100" s="436" t="s">
        <v>550</v>
      </c>
      <c r="G100" s="436" t="s">
        <v>550</v>
      </c>
      <c r="H100" s="436">
        <v>0.64893617021276595</v>
      </c>
      <c r="I100" s="436">
        <v>0.60869565217391308</v>
      </c>
      <c r="J100" s="436">
        <v>0.63571428571428568</v>
      </c>
      <c r="K100" s="436">
        <v>9.0909090909090912E-2</v>
      </c>
      <c r="L100" s="436">
        <v>0.5</v>
      </c>
      <c r="M100" s="436">
        <v>0.2</v>
      </c>
      <c r="N100" s="438">
        <v>0.61372549019607847</v>
      </c>
    </row>
    <row r="101" spans="1:14" ht="38.25">
      <c r="A101" s="186" t="s">
        <v>582</v>
      </c>
      <c r="B101" s="436">
        <v>0.42403628117913833</v>
      </c>
      <c r="C101" s="437">
        <v>0.53146853146853146</v>
      </c>
      <c r="D101" s="436">
        <v>0.45034246575342468</v>
      </c>
      <c r="E101" s="436">
        <v>0.20689655172413793</v>
      </c>
      <c r="F101" s="436">
        <v>0.19047619047619047</v>
      </c>
      <c r="G101" s="436">
        <v>0.19718309859154928</v>
      </c>
      <c r="H101" s="436">
        <v>0.15909090909090909</v>
      </c>
      <c r="I101" s="436">
        <v>5.4794520547945202E-2</v>
      </c>
      <c r="J101" s="436">
        <v>0.11180124223602485</v>
      </c>
      <c r="K101" s="436" t="s">
        <v>550</v>
      </c>
      <c r="L101" s="436">
        <v>0</v>
      </c>
      <c r="M101" s="436">
        <v>0</v>
      </c>
      <c r="N101" s="438">
        <v>0.36107711138310894</v>
      </c>
    </row>
    <row r="102" spans="1:14">
      <c r="A102" s="186" t="s">
        <v>583</v>
      </c>
      <c r="B102" s="436">
        <v>0.53680981595092025</v>
      </c>
      <c r="C102" s="437">
        <v>0.5161290322580645</v>
      </c>
      <c r="D102" s="436">
        <v>0.53350515463917525</v>
      </c>
      <c r="E102" s="436" t="s">
        <v>550</v>
      </c>
      <c r="F102" s="436" t="s">
        <v>550</v>
      </c>
      <c r="G102" s="436" t="s">
        <v>550</v>
      </c>
      <c r="H102" s="436">
        <v>0.14529914529914531</v>
      </c>
      <c r="I102" s="436">
        <v>0.22641509433962265</v>
      </c>
      <c r="J102" s="436">
        <v>0.17058823529411765</v>
      </c>
      <c r="K102" s="436">
        <v>0</v>
      </c>
      <c r="L102" s="436">
        <v>0.5</v>
      </c>
      <c r="M102" s="436">
        <v>0.2857142857142857</v>
      </c>
      <c r="N102" s="438">
        <v>0.42123893805309737</v>
      </c>
    </row>
    <row r="103" spans="1:14" ht="25.5">
      <c r="A103" s="186" t="s">
        <v>584</v>
      </c>
      <c r="B103" s="436">
        <v>0.34</v>
      </c>
      <c r="C103" s="437" t="s">
        <v>550</v>
      </c>
      <c r="D103" s="436">
        <v>0.34</v>
      </c>
      <c r="E103" s="436" t="s">
        <v>550</v>
      </c>
      <c r="F103" s="436" t="s">
        <v>550</v>
      </c>
      <c r="G103" s="436" t="s">
        <v>550</v>
      </c>
      <c r="H103" s="436">
        <v>0.10256410256410256</v>
      </c>
      <c r="I103" s="436" t="s">
        <v>550</v>
      </c>
      <c r="J103" s="436">
        <v>0.10256410256410256</v>
      </c>
      <c r="K103" s="436">
        <v>0.5</v>
      </c>
      <c r="L103" s="436" t="s">
        <v>550</v>
      </c>
      <c r="M103" s="436">
        <v>0.5</v>
      </c>
      <c r="N103" s="438">
        <v>0.24175824175824176</v>
      </c>
    </row>
    <row r="104" spans="1:14" ht="38.25">
      <c r="A104" s="186" t="s">
        <v>585</v>
      </c>
      <c r="B104" s="436">
        <v>0.4485294117647059</v>
      </c>
      <c r="C104" s="437">
        <v>0.86363636363636365</v>
      </c>
      <c r="D104" s="436">
        <v>0.50632911392405067</v>
      </c>
      <c r="E104" s="436" t="s">
        <v>550</v>
      </c>
      <c r="F104" s="436" t="s">
        <v>550</v>
      </c>
      <c r="G104" s="436" t="s">
        <v>550</v>
      </c>
      <c r="H104" s="436">
        <v>0.30612244897959184</v>
      </c>
      <c r="I104" s="436" t="s">
        <v>550</v>
      </c>
      <c r="J104" s="436">
        <v>0.30612244897959184</v>
      </c>
      <c r="K104" s="436">
        <v>0</v>
      </c>
      <c r="L104" s="436">
        <v>0</v>
      </c>
      <c r="M104" s="436">
        <v>0</v>
      </c>
      <c r="N104" s="438">
        <v>0.42986425339366519</v>
      </c>
    </row>
    <row r="105" spans="1:14">
      <c r="A105" s="186" t="s">
        <v>535</v>
      </c>
      <c r="B105" s="436">
        <v>0.33079847908745247</v>
      </c>
      <c r="C105" s="437">
        <v>0.30434782608695654</v>
      </c>
      <c r="D105" s="436">
        <v>0.3253012048192771</v>
      </c>
      <c r="E105" s="436" t="s">
        <v>550</v>
      </c>
      <c r="F105" s="436" t="s">
        <v>550</v>
      </c>
      <c r="G105" s="436" t="s">
        <v>550</v>
      </c>
      <c r="H105" s="436">
        <v>0.33333333333333331</v>
      </c>
      <c r="I105" s="436" t="s">
        <v>550</v>
      </c>
      <c r="J105" s="436">
        <v>0.33333333333333331</v>
      </c>
      <c r="K105" s="436" t="s">
        <v>550</v>
      </c>
      <c r="L105" s="436" t="s">
        <v>550</v>
      </c>
      <c r="M105" s="436" t="s">
        <v>550</v>
      </c>
      <c r="N105" s="438">
        <v>0.32564841498559077</v>
      </c>
    </row>
    <row r="106" spans="1:14" ht="15.75" thickBot="1">
      <c r="A106" s="158" t="s">
        <v>113</v>
      </c>
      <c r="B106" s="439">
        <v>0</v>
      </c>
      <c r="C106" s="440" t="s">
        <v>550</v>
      </c>
      <c r="D106" s="439">
        <v>0</v>
      </c>
      <c r="E106" s="439" t="s">
        <v>550</v>
      </c>
      <c r="F106" s="439" t="s">
        <v>550</v>
      </c>
      <c r="G106" s="439" t="s">
        <v>550</v>
      </c>
      <c r="H106" s="439" t="s">
        <v>550</v>
      </c>
      <c r="I106" s="439" t="s">
        <v>550</v>
      </c>
      <c r="J106" s="439" t="s">
        <v>550</v>
      </c>
      <c r="K106" s="439">
        <v>0</v>
      </c>
      <c r="L106" s="439" t="s">
        <v>550</v>
      </c>
      <c r="M106" s="439">
        <v>0</v>
      </c>
      <c r="N106" s="441">
        <v>0</v>
      </c>
    </row>
    <row r="107" spans="1:14" ht="15.75" thickBot="1">
      <c r="A107" s="85"/>
      <c r="B107" s="442">
        <v>0.49269433080070135</v>
      </c>
      <c r="C107" s="442">
        <v>0.62192816635160686</v>
      </c>
      <c r="D107" s="442">
        <v>0.52321428571428574</v>
      </c>
      <c r="E107" s="442">
        <v>0.29268292682926828</v>
      </c>
      <c r="F107" s="442">
        <v>0.19047619047619047</v>
      </c>
      <c r="G107" s="442">
        <v>0.24096385542168675</v>
      </c>
      <c r="H107" s="442">
        <v>0.24946695095948826</v>
      </c>
      <c r="I107" s="442">
        <v>0.27184466019417475</v>
      </c>
      <c r="J107" s="442">
        <v>0.2562962962962963</v>
      </c>
      <c r="K107" s="442">
        <v>0.1388888888888889</v>
      </c>
      <c r="L107" s="442">
        <v>0.3</v>
      </c>
      <c r="M107" s="442">
        <v>0.19642857142857142</v>
      </c>
      <c r="N107" s="442">
        <v>0.45055664702030124</v>
      </c>
    </row>
    <row r="108" spans="1:14">
      <c r="A108" s="200" t="s">
        <v>586</v>
      </c>
      <c r="B108" s="1151" t="s">
        <v>0</v>
      </c>
      <c r="C108" s="1151"/>
      <c r="D108" s="1151"/>
      <c r="E108" s="1151" t="s">
        <v>2</v>
      </c>
      <c r="F108" s="1151"/>
      <c r="G108" s="1151"/>
      <c r="H108" s="1151" t="s">
        <v>1</v>
      </c>
      <c r="I108" s="1151"/>
      <c r="J108" s="1151"/>
      <c r="K108" s="1151" t="s">
        <v>121</v>
      </c>
      <c r="L108" s="1151"/>
      <c r="M108" s="1151"/>
      <c r="N108" s="1152" t="s">
        <v>4</v>
      </c>
    </row>
    <row r="109" spans="1:14">
      <c r="A109" s="165"/>
      <c r="B109" s="166" t="s">
        <v>23</v>
      </c>
      <c r="C109" s="166" t="s">
        <v>24</v>
      </c>
      <c r="D109" s="166" t="s">
        <v>4</v>
      </c>
      <c r="E109" s="166" t="s">
        <v>23</v>
      </c>
      <c r="F109" s="166" t="s">
        <v>24</v>
      </c>
      <c r="G109" s="166" t="s">
        <v>4</v>
      </c>
      <c r="H109" s="166" t="s">
        <v>23</v>
      </c>
      <c r="I109" s="166" t="s">
        <v>24</v>
      </c>
      <c r="J109" s="166" t="s">
        <v>4</v>
      </c>
      <c r="K109" s="166" t="s">
        <v>23</v>
      </c>
      <c r="L109" s="166" t="s">
        <v>24</v>
      </c>
      <c r="M109" s="166" t="s">
        <v>4</v>
      </c>
      <c r="N109" s="1153"/>
    </row>
    <row r="110" spans="1:14">
      <c r="A110" s="159" t="s">
        <v>552</v>
      </c>
      <c r="B110" s="443">
        <v>0.1867</v>
      </c>
      <c r="C110" s="443">
        <v>0.27979999999999999</v>
      </c>
      <c r="D110" s="443">
        <v>0.22720000000000001</v>
      </c>
      <c r="E110" s="443">
        <v>0.33329999999999999</v>
      </c>
      <c r="F110" s="443">
        <v>0.2414</v>
      </c>
      <c r="G110" s="443">
        <v>0.31979999999999997</v>
      </c>
      <c r="H110" s="443">
        <v>0.10059999999999999</v>
      </c>
      <c r="I110" s="443">
        <v>0.1724</v>
      </c>
      <c r="J110" s="443">
        <v>0.1241</v>
      </c>
      <c r="K110" s="443">
        <v>0</v>
      </c>
      <c r="L110" s="443">
        <v>0.2</v>
      </c>
      <c r="M110" s="443">
        <v>9.0899999999999995E-2</v>
      </c>
      <c r="N110" s="444">
        <v>0.21679999999999999</v>
      </c>
    </row>
    <row r="111" spans="1:14" ht="26.25">
      <c r="A111" s="159" t="s">
        <v>587</v>
      </c>
      <c r="B111" s="443">
        <v>0.36609999999999998</v>
      </c>
      <c r="C111" s="443">
        <v>0.53969999999999996</v>
      </c>
      <c r="D111" s="443">
        <v>0.42109999999999997</v>
      </c>
      <c r="E111" s="443"/>
      <c r="F111" s="443"/>
      <c r="G111" s="443"/>
      <c r="H111" s="443">
        <v>7.2499999999999995E-2</v>
      </c>
      <c r="I111" s="443">
        <v>0.31340000000000001</v>
      </c>
      <c r="J111" s="443">
        <v>0.19120000000000001</v>
      </c>
      <c r="K111" s="443">
        <v>0</v>
      </c>
      <c r="L111" s="443">
        <v>0</v>
      </c>
      <c r="M111" s="443">
        <v>0</v>
      </c>
      <c r="N111" s="444">
        <v>0.37330000000000002</v>
      </c>
    </row>
    <row r="112" spans="1:14">
      <c r="A112" s="159" t="s">
        <v>551</v>
      </c>
      <c r="B112" s="443">
        <v>0.36880000000000002</v>
      </c>
      <c r="C112" s="443">
        <v>0.50749999999999995</v>
      </c>
      <c r="D112" s="443">
        <v>0.40970000000000001</v>
      </c>
      <c r="E112" s="443"/>
      <c r="F112" s="443"/>
      <c r="G112" s="443"/>
      <c r="H112" s="443">
        <v>0.1404</v>
      </c>
      <c r="I112" s="443">
        <v>0.4</v>
      </c>
      <c r="J112" s="443">
        <v>0.26790000000000003</v>
      </c>
      <c r="K112" s="443">
        <v>0.22220000000000001</v>
      </c>
      <c r="L112" s="443">
        <v>0.33329999999999999</v>
      </c>
      <c r="M112" s="443">
        <v>0.25</v>
      </c>
      <c r="N112" s="444">
        <v>0.35899999999999999</v>
      </c>
    </row>
    <row r="113" spans="1:14">
      <c r="A113" s="159" t="s">
        <v>553</v>
      </c>
      <c r="B113" s="443">
        <v>0.30109999999999998</v>
      </c>
      <c r="C113" s="443">
        <v>0.58330000000000004</v>
      </c>
      <c r="D113" s="443">
        <v>0.31909999999999999</v>
      </c>
      <c r="E113" s="443"/>
      <c r="F113" s="443"/>
      <c r="G113" s="443"/>
      <c r="H113" s="443">
        <v>6.9000000000000006E-2</v>
      </c>
      <c r="I113" s="443">
        <v>0.1</v>
      </c>
      <c r="J113" s="443">
        <v>7.3499999999999996E-2</v>
      </c>
      <c r="K113" s="443">
        <v>0.25</v>
      </c>
      <c r="L113" s="443">
        <v>0</v>
      </c>
      <c r="M113" s="443">
        <v>0.1176</v>
      </c>
      <c r="N113" s="444">
        <v>0.24540000000000001</v>
      </c>
    </row>
    <row r="114" spans="1:14">
      <c r="A114" s="159" t="s">
        <v>588</v>
      </c>
      <c r="B114" s="443">
        <v>5.7099999999999998E-2</v>
      </c>
      <c r="C114" s="443">
        <v>0.1212</v>
      </c>
      <c r="D114" s="443">
        <v>9.9000000000000005E-2</v>
      </c>
      <c r="E114" s="443"/>
      <c r="F114" s="443"/>
      <c r="G114" s="443"/>
      <c r="H114" s="443">
        <v>0.125</v>
      </c>
      <c r="I114" s="443">
        <v>3.6999999999999998E-2</v>
      </c>
      <c r="J114" s="443">
        <v>7.8399999999999997E-2</v>
      </c>
      <c r="K114" s="443"/>
      <c r="L114" s="443"/>
      <c r="M114" s="443"/>
      <c r="N114" s="444">
        <v>9.2100000000000001E-2</v>
      </c>
    </row>
    <row r="115" spans="1:14" ht="15.75" thickBot="1">
      <c r="A115" s="160" t="s">
        <v>113</v>
      </c>
      <c r="B115" s="445">
        <v>0.29430000000000001</v>
      </c>
      <c r="C115" s="445">
        <v>0.3795</v>
      </c>
      <c r="D115" s="445">
        <v>0.32379999999999998</v>
      </c>
      <c r="E115" s="445">
        <v>0.33329999999999999</v>
      </c>
      <c r="F115" s="445">
        <v>0.2414</v>
      </c>
      <c r="G115" s="445">
        <v>0.31979999999999997</v>
      </c>
      <c r="H115" s="445">
        <v>9.8199999999999996E-2</v>
      </c>
      <c r="I115" s="445">
        <v>0.24390000000000001</v>
      </c>
      <c r="J115" s="445">
        <v>0.15479999999999999</v>
      </c>
      <c r="K115" s="445">
        <v>0.1333</v>
      </c>
      <c r="L115" s="445">
        <v>0.1</v>
      </c>
      <c r="M115" s="445">
        <v>0.12</v>
      </c>
      <c r="N115" s="446">
        <v>0.27750000000000002</v>
      </c>
    </row>
    <row r="116" spans="1:14" ht="15.75" thickBot="1">
      <c r="A116" s="85"/>
      <c r="B116" s="85"/>
      <c r="C116" s="85"/>
      <c r="D116" s="85"/>
      <c r="E116" s="85"/>
      <c r="F116" s="85"/>
      <c r="G116" s="85"/>
      <c r="H116" s="85"/>
      <c r="I116" s="85"/>
      <c r="J116" s="85"/>
      <c r="K116" s="85"/>
      <c r="L116" s="85"/>
      <c r="M116" s="85"/>
      <c r="N116" s="85"/>
    </row>
    <row r="117" spans="1:14" ht="26.25">
      <c r="A117" s="170" t="s">
        <v>589</v>
      </c>
      <c r="B117" s="1151" t="s">
        <v>0</v>
      </c>
      <c r="C117" s="1151"/>
      <c r="D117" s="1151"/>
      <c r="E117" s="1151" t="s">
        <v>2</v>
      </c>
      <c r="F117" s="1151"/>
      <c r="G117" s="1151"/>
      <c r="H117" s="1151" t="s">
        <v>1</v>
      </c>
      <c r="I117" s="1151"/>
      <c r="J117" s="1151"/>
      <c r="K117" s="1151" t="s">
        <v>121</v>
      </c>
      <c r="L117" s="1151"/>
      <c r="M117" s="1151"/>
      <c r="N117" s="1152" t="s">
        <v>4</v>
      </c>
    </row>
    <row r="118" spans="1:14">
      <c r="A118" s="165"/>
      <c r="B118" s="166" t="s">
        <v>23</v>
      </c>
      <c r="C118" s="166" t="s">
        <v>24</v>
      </c>
      <c r="D118" s="166" t="s">
        <v>4</v>
      </c>
      <c r="E118" s="166" t="s">
        <v>23</v>
      </c>
      <c r="F118" s="166" t="s">
        <v>24</v>
      </c>
      <c r="G118" s="166" t="s">
        <v>4</v>
      </c>
      <c r="H118" s="166" t="s">
        <v>23</v>
      </c>
      <c r="I118" s="166" t="s">
        <v>24</v>
      </c>
      <c r="J118" s="166" t="s">
        <v>4</v>
      </c>
      <c r="K118" s="166" t="s">
        <v>23</v>
      </c>
      <c r="L118" s="166" t="s">
        <v>24</v>
      </c>
      <c r="M118" s="166" t="s">
        <v>4</v>
      </c>
      <c r="N118" s="1153"/>
    </row>
    <row r="119" spans="1:14">
      <c r="A119" s="159" t="s">
        <v>661</v>
      </c>
      <c r="B119" s="447">
        <v>0.45989999999999998</v>
      </c>
      <c r="C119" s="447">
        <v>0.61660000000000004</v>
      </c>
      <c r="D119" s="447">
        <v>0.54169999999999996</v>
      </c>
      <c r="E119" s="447"/>
      <c r="F119" s="447"/>
      <c r="G119" s="447"/>
      <c r="H119" s="447">
        <v>0.29559999999999997</v>
      </c>
      <c r="I119" s="447"/>
      <c r="J119" s="447">
        <v>0.29559999999999997</v>
      </c>
      <c r="K119" s="447">
        <v>0.2</v>
      </c>
      <c r="L119" s="447">
        <v>0</v>
      </c>
      <c r="M119" s="447">
        <v>0.1111</v>
      </c>
      <c r="N119" s="448">
        <v>0.48570000000000002</v>
      </c>
    </row>
    <row r="120" spans="1:14">
      <c r="A120" s="159" t="s">
        <v>662</v>
      </c>
      <c r="B120" s="447">
        <v>0.77710000000000001</v>
      </c>
      <c r="C120" s="447">
        <v>0.62409999999999999</v>
      </c>
      <c r="D120" s="447">
        <v>0.70469999999999999</v>
      </c>
      <c r="E120" s="447"/>
      <c r="F120" s="447"/>
      <c r="G120" s="447"/>
      <c r="H120" s="447">
        <v>0.125</v>
      </c>
      <c r="I120" s="447">
        <v>0.17860000000000001</v>
      </c>
      <c r="J120" s="447">
        <v>0.15909999999999999</v>
      </c>
      <c r="K120" s="447">
        <v>0</v>
      </c>
      <c r="L120" s="447">
        <v>0</v>
      </c>
      <c r="M120" s="447">
        <v>0</v>
      </c>
      <c r="N120" s="448">
        <v>0.61299999999999999</v>
      </c>
    </row>
    <row r="121" spans="1:14" ht="39">
      <c r="A121" s="159" t="s">
        <v>663</v>
      </c>
      <c r="B121" s="449">
        <v>0.22969999999999999</v>
      </c>
      <c r="C121" s="449"/>
      <c r="D121" s="449">
        <v>0.22969999999999999</v>
      </c>
      <c r="E121" s="449"/>
      <c r="F121" s="449"/>
      <c r="G121" s="449"/>
      <c r="H121" s="449">
        <v>0.29630000000000001</v>
      </c>
      <c r="I121" s="449"/>
      <c r="J121" s="449">
        <v>0.29630000000000001</v>
      </c>
      <c r="K121" s="449">
        <v>0</v>
      </c>
      <c r="L121" s="449">
        <v>0</v>
      </c>
      <c r="M121" s="449">
        <v>0</v>
      </c>
      <c r="N121" s="450">
        <v>0.2324</v>
      </c>
    </row>
    <row r="122" spans="1:14" ht="26.25">
      <c r="A122" s="159" t="s">
        <v>611</v>
      </c>
      <c r="B122" s="449">
        <v>0.33679999999999999</v>
      </c>
      <c r="C122" s="449">
        <v>0.1585</v>
      </c>
      <c r="D122" s="449">
        <v>0.28310000000000002</v>
      </c>
      <c r="E122" s="449"/>
      <c r="F122" s="449"/>
      <c r="G122" s="449"/>
      <c r="H122" s="449"/>
      <c r="I122" s="449"/>
      <c r="J122" s="449"/>
      <c r="K122" s="449"/>
      <c r="L122" s="449"/>
      <c r="M122" s="449"/>
      <c r="N122" s="450">
        <v>0.28310000000000002</v>
      </c>
    </row>
    <row r="123" spans="1:14">
      <c r="A123" s="159" t="s">
        <v>541</v>
      </c>
      <c r="B123" s="449">
        <v>0.68240000000000001</v>
      </c>
      <c r="C123" s="449">
        <v>0.57579999999999998</v>
      </c>
      <c r="D123" s="449">
        <v>0.63580000000000003</v>
      </c>
      <c r="E123" s="449"/>
      <c r="F123" s="449"/>
      <c r="G123" s="449"/>
      <c r="H123" s="449">
        <v>0.1429</v>
      </c>
      <c r="I123" s="449">
        <v>0.2364</v>
      </c>
      <c r="J123" s="449">
        <v>0.21740000000000001</v>
      </c>
      <c r="K123" s="449">
        <v>0</v>
      </c>
      <c r="L123" s="449">
        <v>1</v>
      </c>
      <c r="M123" s="449">
        <v>0.33329999999999999</v>
      </c>
      <c r="N123" s="450">
        <v>0.50219999999999998</v>
      </c>
    </row>
    <row r="124" spans="1:14" ht="26.25">
      <c r="A124" s="159" t="s">
        <v>590</v>
      </c>
      <c r="B124" s="449">
        <v>0.43480000000000002</v>
      </c>
      <c r="C124" s="449">
        <v>0.34739999999999999</v>
      </c>
      <c r="D124" s="449">
        <v>0.39910000000000001</v>
      </c>
      <c r="E124" s="449"/>
      <c r="F124" s="449"/>
      <c r="G124" s="449"/>
      <c r="H124" s="449">
        <v>0.15279999999999999</v>
      </c>
      <c r="I124" s="449">
        <v>0.19350000000000001</v>
      </c>
      <c r="J124" s="449">
        <v>0.16500000000000001</v>
      </c>
      <c r="K124" s="449">
        <v>0</v>
      </c>
      <c r="L124" s="449">
        <v>0.5</v>
      </c>
      <c r="M124" s="449">
        <v>0.1</v>
      </c>
      <c r="N124" s="450">
        <v>0.32079999999999997</v>
      </c>
    </row>
    <row r="125" spans="1:14">
      <c r="A125" s="159" t="s">
        <v>552</v>
      </c>
      <c r="B125" s="449">
        <v>0.29260000000000003</v>
      </c>
      <c r="C125" s="449">
        <v>0.2455</v>
      </c>
      <c r="D125" s="449">
        <v>0.27629999999999999</v>
      </c>
      <c r="E125" s="449">
        <v>0</v>
      </c>
      <c r="F125" s="449">
        <v>0.33779999999999999</v>
      </c>
      <c r="G125" s="449">
        <v>0.22520000000000001</v>
      </c>
      <c r="H125" s="449">
        <v>0.14580000000000001</v>
      </c>
      <c r="I125" s="449">
        <v>0.1203</v>
      </c>
      <c r="J125" s="449">
        <v>0.13100000000000001</v>
      </c>
      <c r="K125" s="449">
        <v>0.15379999999999999</v>
      </c>
      <c r="L125" s="449">
        <v>0</v>
      </c>
      <c r="M125" s="449">
        <v>0.1176</v>
      </c>
      <c r="N125" s="450">
        <v>0.2344</v>
      </c>
    </row>
    <row r="126" spans="1:14">
      <c r="A126" s="159" t="s">
        <v>553</v>
      </c>
      <c r="B126" s="449">
        <v>0.54749999999999999</v>
      </c>
      <c r="C126" s="449">
        <v>0.76139999999999997</v>
      </c>
      <c r="D126" s="449">
        <v>0.60109999999999997</v>
      </c>
      <c r="E126" s="449"/>
      <c r="F126" s="449"/>
      <c r="G126" s="449"/>
      <c r="H126" s="449">
        <v>0.1961</v>
      </c>
      <c r="I126" s="449">
        <v>0</v>
      </c>
      <c r="J126" s="449">
        <v>0.18870000000000001</v>
      </c>
      <c r="K126" s="449">
        <v>0.2</v>
      </c>
      <c r="L126" s="449">
        <v>0.5</v>
      </c>
      <c r="M126" s="449">
        <v>0.28570000000000001</v>
      </c>
      <c r="N126" s="450">
        <v>0.54259999999999997</v>
      </c>
    </row>
    <row r="127" spans="1:14" ht="15.75" thickBot="1">
      <c r="A127" s="157" t="s">
        <v>113</v>
      </c>
      <c r="B127" s="451">
        <v>0.44629999999999997</v>
      </c>
      <c r="C127" s="451">
        <v>0.48359999999999997</v>
      </c>
      <c r="D127" s="451">
        <v>0.46060000000000001</v>
      </c>
      <c r="E127" s="451">
        <v>0</v>
      </c>
      <c r="F127" s="451">
        <v>0.33779999999999999</v>
      </c>
      <c r="G127" s="451">
        <v>0.22520000000000001</v>
      </c>
      <c r="H127" s="451">
        <v>0.2208</v>
      </c>
      <c r="I127" s="451">
        <v>0.16059999999999999</v>
      </c>
      <c r="J127" s="451">
        <v>0.19969999999999999</v>
      </c>
      <c r="K127" s="451">
        <v>9.7600000000000006E-2</v>
      </c>
      <c r="L127" s="451">
        <v>9.6799999999999997E-2</v>
      </c>
      <c r="M127" s="451">
        <v>9.7199999999999995E-2</v>
      </c>
      <c r="N127" s="452">
        <v>0.39290000000000003</v>
      </c>
    </row>
    <row r="128" spans="1:14" ht="15.75" thickBot="1">
      <c r="A128" s="85"/>
      <c r="B128" s="85"/>
      <c r="C128" s="85"/>
      <c r="D128" s="85"/>
      <c r="E128" s="85"/>
      <c r="F128" s="85"/>
      <c r="G128" s="85"/>
      <c r="H128" s="85"/>
      <c r="I128" s="85"/>
      <c r="J128" s="85"/>
      <c r="K128" s="85"/>
      <c r="L128" s="85"/>
      <c r="M128" s="85"/>
      <c r="N128" s="85"/>
    </row>
    <row r="129" spans="1:14" ht="15" customHeight="1">
      <c r="A129" s="170" t="s">
        <v>591</v>
      </c>
      <c r="B129" s="1151" t="s">
        <v>0</v>
      </c>
      <c r="C129" s="1151"/>
      <c r="D129" s="1151"/>
      <c r="E129" s="1151" t="s">
        <v>2</v>
      </c>
      <c r="F129" s="1151"/>
      <c r="G129" s="1151"/>
      <c r="H129" s="1151" t="s">
        <v>1</v>
      </c>
      <c r="I129" s="1151"/>
      <c r="J129" s="1151"/>
      <c r="K129" s="1151" t="s">
        <v>121</v>
      </c>
      <c r="L129" s="1151"/>
      <c r="M129" s="1151"/>
      <c r="N129" s="1152" t="s">
        <v>4</v>
      </c>
    </row>
    <row r="130" spans="1:14">
      <c r="A130" s="165"/>
      <c r="B130" s="166" t="s">
        <v>23</v>
      </c>
      <c r="C130" s="166" t="s">
        <v>24</v>
      </c>
      <c r="D130" s="166" t="s">
        <v>4</v>
      </c>
      <c r="E130" s="166" t="s">
        <v>23</v>
      </c>
      <c r="F130" s="166" t="s">
        <v>24</v>
      </c>
      <c r="G130" s="166" t="s">
        <v>4</v>
      </c>
      <c r="H130" s="166" t="s">
        <v>23</v>
      </c>
      <c r="I130" s="166" t="s">
        <v>24</v>
      </c>
      <c r="J130" s="166" t="s">
        <v>4</v>
      </c>
      <c r="K130" s="166" t="s">
        <v>23</v>
      </c>
      <c r="L130" s="166" t="s">
        <v>24</v>
      </c>
      <c r="M130" s="166" t="s">
        <v>4</v>
      </c>
      <c r="N130" s="1153"/>
    </row>
    <row r="131" spans="1:14">
      <c r="A131" s="159" t="s">
        <v>592</v>
      </c>
      <c r="B131" s="447">
        <v>0.14285714285714279</v>
      </c>
      <c r="C131" s="447">
        <v>0.27272727272727271</v>
      </c>
      <c r="D131" s="447">
        <v>0.2</v>
      </c>
      <c r="E131" s="447">
        <v>0.1111111111111111</v>
      </c>
      <c r="F131" s="453"/>
      <c r="G131" s="447">
        <v>0.1111111111111111</v>
      </c>
      <c r="H131" s="447">
        <v>5.128205128205128E-2</v>
      </c>
      <c r="I131" s="447">
        <v>7.1428571428571425E-2</v>
      </c>
      <c r="J131" s="447">
        <v>6.1728395061728392E-2</v>
      </c>
      <c r="K131" s="447">
        <v>8.3333333333333329E-2</v>
      </c>
      <c r="L131" s="447">
        <v>0</v>
      </c>
      <c r="M131" s="447">
        <v>6.25E-2</v>
      </c>
      <c r="N131" s="448">
        <v>0.1215469613259668</v>
      </c>
    </row>
    <row r="132" spans="1:14" ht="26.25">
      <c r="A132" s="159" t="s">
        <v>593</v>
      </c>
      <c r="B132" s="447">
        <v>0.14583333333333329</v>
      </c>
      <c r="C132" s="447">
        <v>0.31578947368421051</v>
      </c>
      <c r="D132" s="447">
        <v>0.23809523809523811</v>
      </c>
      <c r="E132" s="453"/>
      <c r="F132" s="453"/>
      <c r="G132" s="453"/>
      <c r="H132" s="447">
        <v>0</v>
      </c>
      <c r="I132" s="447">
        <v>0.27272727272727271</v>
      </c>
      <c r="J132" s="447">
        <v>0.16666666666666671</v>
      </c>
      <c r="K132" s="447">
        <v>0.2857142857142857</v>
      </c>
      <c r="L132" s="447">
        <v>0.66666666666666663</v>
      </c>
      <c r="M132" s="447">
        <v>0.4</v>
      </c>
      <c r="N132" s="448">
        <v>0.23178807947019869</v>
      </c>
    </row>
    <row r="133" spans="1:14">
      <c r="A133" s="159" t="s">
        <v>594</v>
      </c>
      <c r="B133" s="447">
        <v>0.36123348017621137</v>
      </c>
      <c r="C133" s="447">
        <v>0.78947368421052633</v>
      </c>
      <c r="D133" s="447">
        <v>0.39430894308943087</v>
      </c>
      <c r="E133" s="453"/>
      <c r="F133" s="453"/>
      <c r="G133" s="453"/>
      <c r="H133" s="447">
        <v>0.13924050632911389</v>
      </c>
      <c r="I133" s="447">
        <v>0.27272727272727271</v>
      </c>
      <c r="J133" s="447">
        <v>0.15555555555555561</v>
      </c>
      <c r="K133" s="447">
        <v>0</v>
      </c>
      <c r="L133" s="447">
        <v>0</v>
      </c>
      <c r="M133" s="447">
        <v>0</v>
      </c>
      <c r="N133" s="448">
        <v>0.32173913043478258</v>
      </c>
    </row>
    <row r="134" spans="1:14">
      <c r="A134" s="159" t="s">
        <v>568</v>
      </c>
      <c r="B134" s="453"/>
      <c r="C134" s="453"/>
      <c r="D134" s="453"/>
      <c r="E134" s="447">
        <v>9.7039473684210523E-2</v>
      </c>
      <c r="F134" s="453"/>
      <c r="G134" s="447">
        <v>9.7039473684210523E-2</v>
      </c>
      <c r="H134" s="453"/>
      <c r="I134" s="453"/>
      <c r="J134" s="453"/>
      <c r="K134" s="447">
        <v>0</v>
      </c>
      <c r="L134" s="447">
        <v>9.4736842105263161E-2</v>
      </c>
      <c r="M134" s="447">
        <v>8.1081081081081086E-2</v>
      </c>
      <c r="N134" s="448">
        <v>9.4575799721835885E-2</v>
      </c>
    </row>
    <row r="135" spans="1:14">
      <c r="A135" s="159" t="s">
        <v>595</v>
      </c>
      <c r="B135" s="447">
        <v>0.25641025641025639</v>
      </c>
      <c r="C135" s="447">
        <v>0.46666666666666667</v>
      </c>
      <c r="D135" s="447">
        <v>0.35585585585585577</v>
      </c>
      <c r="E135" s="447">
        <v>0.29451137884872819</v>
      </c>
      <c r="F135" s="453"/>
      <c r="G135" s="447">
        <v>0.29451137884872819</v>
      </c>
      <c r="H135" s="447">
        <v>0.23809523809523811</v>
      </c>
      <c r="I135" s="447">
        <v>0.1444444444444444</v>
      </c>
      <c r="J135" s="447">
        <v>0.18300653594771241</v>
      </c>
      <c r="K135" s="447">
        <v>0.10227272727272731</v>
      </c>
      <c r="L135" s="447">
        <v>8.3333333333333329E-2</v>
      </c>
      <c r="M135" s="447">
        <v>9.375E-2</v>
      </c>
      <c r="N135" s="448">
        <v>0.26677067082683309</v>
      </c>
    </row>
    <row r="136" spans="1:14">
      <c r="A136" s="159" t="s">
        <v>596</v>
      </c>
      <c r="B136" s="447">
        <v>0.1339285714285714</v>
      </c>
      <c r="C136" s="447">
        <v>0.20238095238095241</v>
      </c>
      <c r="D136" s="447">
        <v>0.16326530612244899</v>
      </c>
      <c r="E136" s="447">
        <v>6.6666666666666666E-2</v>
      </c>
      <c r="F136" s="453"/>
      <c r="G136" s="447">
        <v>6.6666666666666666E-2</v>
      </c>
      <c r="H136" s="453"/>
      <c r="I136" s="453"/>
      <c r="J136" s="453"/>
      <c r="K136" s="447">
        <v>0.1176470588235294</v>
      </c>
      <c r="L136" s="447">
        <v>6.0606060606060608E-2</v>
      </c>
      <c r="M136" s="447">
        <v>8.9552238805970144E-2</v>
      </c>
      <c r="N136" s="448">
        <v>0.1030195381882771</v>
      </c>
    </row>
    <row r="137" spans="1:14">
      <c r="A137" s="159" t="s">
        <v>597</v>
      </c>
      <c r="B137" s="447">
        <v>9.375E-2</v>
      </c>
      <c r="C137" s="447">
        <v>0.54761904761904767</v>
      </c>
      <c r="D137" s="447">
        <v>0.35135135135135143</v>
      </c>
      <c r="E137" s="447">
        <v>0.12592592592592591</v>
      </c>
      <c r="F137" s="453"/>
      <c r="G137" s="447">
        <v>0.12592592592592591</v>
      </c>
      <c r="H137" s="447">
        <v>3.5714285714285712E-2</v>
      </c>
      <c r="I137" s="453"/>
      <c r="J137" s="447">
        <v>3.5714285714285712E-2</v>
      </c>
      <c r="K137" s="447">
        <v>7.1428571428571425E-2</v>
      </c>
      <c r="L137" s="447">
        <v>0.04</v>
      </c>
      <c r="M137" s="447">
        <v>5.9701492537313432E-2</v>
      </c>
      <c r="N137" s="448">
        <v>0.1480637813211845</v>
      </c>
    </row>
    <row r="138" spans="1:14">
      <c r="A138" s="159" t="s">
        <v>598</v>
      </c>
      <c r="B138" s="453"/>
      <c r="C138" s="453"/>
      <c r="D138" s="453"/>
      <c r="E138" s="447">
        <v>0.16301703163017031</v>
      </c>
      <c r="F138" s="453"/>
      <c r="G138" s="447">
        <v>0.16301703163017031</v>
      </c>
      <c r="H138" s="453"/>
      <c r="I138" s="453"/>
      <c r="J138" s="453"/>
      <c r="K138" s="447">
        <v>8.3333333333333329E-2</v>
      </c>
      <c r="L138" s="447">
        <v>8.3333333333333329E-2</v>
      </c>
      <c r="M138" s="447">
        <v>8.3333333333333329E-2</v>
      </c>
      <c r="N138" s="448">
        <v>0.1586206896551724</v>
      </c>
    </row>
    <row r="139" spans="1:14" ht="26.25">
      <c r="A139" s="159" t="s">
        <v>599</v>
      </c>
      <c r="B139" s="447">
        <v>0.20833333333333329</v>
      </c>
      <c r="C139" s="453"/>
      <c r="D139" s="447">
        <v>0.20833333333333329</v>
      </c>
      <c r="E139" s="447">
        <v>0.26684636118598382</v>
      </c>
      <c r="F139" s="453"/>
      <c r="G139" s="447">
        <v>0.26684636118598382</v>
      </c>
      <c r="H139" s="453"/>
      <c r="I139" s="453"/>
      <c r="J139" s="453"/>
      <c r="K139" s="447">
        <v>0.4</v>
      </c>
      <c r="L139" s="447">
        <v>0</v>
      </c>
      <c r="M139" s="447">
        <v>7.407407407407407E-2</v>
      </c>
      <c r="N139" s="448">
        <v>0.25118483412322268</v>
      </c>
    </row>
    <row r="140" spans="1:14" ht="26.25">
      <c r="A140" s="159" t="s">
        <v>600</v>
      </c>
      <c r="B140" s="447">
        <v>0.53488372093023251</v>
      </c>
      <c r="C140" s="447">
        <v>0.44117647058823528</v>
      </c>
      <c r="D140" s="447">
        <v>0.5083333333333333</v>
      </c>
      <c r="E140" s="447">
        <v>0.35714285714285721</v>
      </c>
      <c r="F140" s="453"/>
      <c r="G140" s="447">
        <v>0.35714285714285721</v>
      </c>
      <c r="H140" s="447">
        <v>9.3023255813953487E-2</v>
      </c>
      <c r="I140" s="453"/>
      <c r="J140" s="447">
        <v>9.3023255813953487E-2</v>
      </c>
      <c r="K140" s="447">
        <v>0.1875</v>
      </c>
      <c r="L140" s="447">
        <v>0.5</v>
      </c>
      <c r="M140" s="447">
        <v>0.22222222222222221</v>
      </c>
      <c r="N140" s="448">
        <v>0.36033057851239669</v>
      </c>
    </row>
    <row r="141" spans="1:14">
      <c r="A141" s="159" t="s">
        <v>551</v>
      </c>
      <c r="B141" s="447">
        <v>0.17602591792656591</v>
      </c>
      <c r="C141" s="447">
        <v>0.15789473684210531</v>
      </c>
      <c r="D141" s="447">
        <v>0.1743388834476004</v>
      </c>
      <c r="E141" s="453"/>
      <c r="F141" s="453"/>
      <c r="G141" s="453"/>
      <c r="H141" s="447">
        <v>7.2072072072072071E-2</v>
      </c>
      <c r="I141" s="447">
        <v>0.1081081081081081</v>
      </c>
      <c r="J141" s="447">
        <v>7.4324324324324328E-2</v>
      </c>
      <c r="K141" s="447">
        <v>5.3333333333333337E-2</v>
      </c>
      <c r="L141" s="447">
        <v>7.1428571428571425E-2</v>
      </c>
      <c r="M141" s="447">
        <v>5.6179775280898868E-2</v>
      </c>
      <c r="N141" s="448">
        <v>0.12953657174762701</v>
      </c>
    </row>
    <row r="142" spans="1:14">
      <c r="A142" s="159" t="s">
        <v>553</v>
      </c>
      <c r="B142" s="447">
        <v>0.36732186732186728</v>
      </c>
      <c r="C142" s="453"/>
      <c r="D142" s="447">
        <v>0.36732186732186728</v>
      </c>
      <c r="E142" s="453"/>
      <c r="F142" s="453"/>
      <c r="G142" s="453"/>
      <c r="H142" s="447">
        <v>0.127789046653144</v>
      </c>
      <c r="I142" s="453"/>
      <c r="J142" s="447">
        <v>0.127789046653144</v>
      </c>
      <c r="K142" s="447">
        <v>4.2918454935622317E-2</v>
      </c>
      <c r="L142" s="447">
        <v>7.1428571428571425E-2</v>
      </c>
      <c r="M142" s="447">
        <v>4.4534412955465577E-2</v>
      </c>
      <c r="N142" s="448">
        <v>0.24002574002574001</v>
      </c>
    </row>
    <row r="143" spans="1:14" ht="26.25">
      <c r="A143" s="159" t="s">
        <v>601</v>
      </c>
      <c r="B143" s="447">
        <v>0.44464944649446492</v>
      </c>
      <c r="C143" s="447">
        <v>1</v>
      </c>
      <c r="D143" s="447">
        <v>0.44770642201834859</v>
      </c>
      <c r="E143" s="453"/>
      <c r="F143" s="453"/>
      <c r="G143" s="453"/>
      <c r="H143" s="447">
        <v>0.1674641148325359</v>
      </c>
      <c r="I143" s="447">
        <v>0.5</v>
      </c>
      <c r="J143" s="447">
        <v>0.1767441860465116</v>
      </c>
      <c r="K143" s="447">
        <v>7.2916666666666671E-2</v>
      </c>
      <c r="L143" s="447">
        <v>0.25</v>
      </c>
      <c r="M143" s="447">
        <v>0.08</v>
      </c>
      <c r="N143" s="448">
        <v>0.33720930232558138</v>
      </c>
    </row>
    <row r="144" spans="1:14">
      <c r="A144" s="159" t="s">
        <v>552</v>
      </c>
      <c r="B144" s="447">
        <v>0.25549450549450547</v>
      </c>
      <c r="C144" s="447">
        <v>0.3108974358974359</v>
      </c>
      <c r="D144" s="447">
        <v>0.27211538461538459</v>
      </c>
      <c r="E144" s="447">
        <v>8.8888888888888892E-2</v>
      </c>
      <c r="F144" s="447">
        <v>0.20454545454545461</v>
      </c>
      <c r="G144" s="447">
        <v>0.12686567164179111</v>
      </c>
      <c r="H144" s="447">
        <v>0.12709030100334451</v>
      </c>
      <c r="I144" s="447">
        <v>0.14225941422594141</v>
      </c>
      <c r="J144" s="447">
        <v>0.1338289962825279</v>
      </c>
      <c r="K144" s="447">
        <v>0</v>
      </c>
      <c r="L144" s="447">
        <v>0.125</v>
      </c>
      <c r="M144" s="447">
        <v>3.4482758620689648E-2</v>
      </c>
      <c r="N144" s="448">
        <v>0.21129943502824861</v>
      </c>
    </row>
    <row r="145" spans="1:14">
      <c r="A145" s="159" t="s">
        <v>602</v>
      </c>
      <c r="B145" s="447">
        <v>0.22458628841607561</v>
      </c>
      <c r="C145" s="447">
        <v>0.41605839416058388</v>
      </c>
      <c r="D145" s="447">
        <v>0.25127161749745669</v>
      </c>
      <c r="E145" s="453"/>
      <c r="F145" s="453"/>
      <c r="G145" s="453"/>
      <c r="H145" s="447">
        <v>0.13787878787878791</v>
      </c>
      <c r="I145" s="447">
        <v>0.25170068027210879</v>
      </c>
      <c r="J145" s="447">
        <v>0.1586121437422553</v>
      </c>
      <c r="K145" s="447">
        <v>0.1</v>
      </c>
      <c r="L145" s="447">
        <v>0</v>
      </c>
      <c r="M145" s="447">
        <v>8.9108910891089105E-2</v>
      </c>
      <c r="N145" s="448">
        <v>0.20306716023268109</v>
      </c>
    </row>
    <row r="146" spans="1:14" ht="26.25">
      <c r="A146" s="159" t="s">
        <v>603</v>
      </c>
      <c r="B146" s="447">
        <v>0.37566137566137559</v>
      </c>
      <c r="C146" s="447">
        <v>0.53191489361702127</v>
      </c>
      <c r="D146" s="447">
        <v>0.40677966101694918</v>
      </c>
      <c r="E146" s="453"/>
      <c r="F146" s="453"/>
      <c r="G146" s="453"/>
      <c r="H146" s="447">
        <v>0.17218543046357621</v>
      </c>
      <c r="I146" s="447">
        <v>0.47916666666666669</v>
      </c>
      <c r="J146" s="447">
        <v>0.291497975708502</v>
      </c>
      <c r="K146" s="447">
        <v>0.1176470588235294</v>
      </c>
      <c r="L146" s="447">
        <v>0</v>
      </c>
      <c r="M146" s="447">
        <v>9.5238095238095233E-2</v>
      </c>
      <c r="N146" s="448">
        <v>0.35945945945945951</v>
      </c>
    </row>
    <row r="147" spans="1:14">
      <c r="A147" s="159" t="s">
        <v>604</v>
      </c>
      <c r="B147" s="447">
        <v>0.66062602965403627</v>
      </c>
      <c r="C147" s="447">
        <v>0.72666666666666668</v>
      </c>
      <c r="D147" s="447">
        <v>0.67371202113606343</v>
      </c>
      <c r="E147" s="453"/>
      <c r="F147" s="453"/>
      <c r="G147" s="453"/>
      <c r="H147" s="447">
        <v>0.23857868020304571</v>
      </c>
      <c r="I147" s="447">
        <v>0.375</v>
      </c>
      <c r="J147" s="447">
        <v>0.29022082018927448</v>
      </c>
      <c r="K147" s="447">
        <v>7.3529411764705885E-2</v>
      </c>
      <c r="L147" s="447">
        <v>0.2857142857142857</v>
      </c>
      <c r="M147" s="447">
        <v>9.3333333333333338E-2</v>
      </c>
      <c r="N147" s="448">
        <v>0.5300261096605744</v>
      </c>
    </row>
    <row r="148" spans="1:14" ht="15.75" thickBot="1">
      <c r="A148" s="157" t="s">
        <v>113</v>
      </c>
      <c r="B148" s="451">
        <v>0.32844999095677341</v>
      </c>
      <c r="C148" s="451">
        <v>0.40944206008583689</v>
      </c>
      <c r="D148" s="451">
        <v>0.34254556319091722</v>
      </c>
      <c r="E148" s="451">
        <v>0.20330012453300131</v>
      </c>
      <c r="F148" s="451">
        <v>0.20454545454545461</v>
      </c>
      <c r="G148" s="451">
        <v>0.20331695331695329</v>
      </c>
      <c r="H148" s="451">
        <v>0.13180212014134279</v>
      </c>
      <c r="I148" s="451">
        <v>0.2395061728395062</v>
      </c>
      <c r="J148" s="451">
        <v>0.1557692307692308</v>
      </c>
      <c r="K148" s="451">
        <v>7.2784810126582278E-2</v>
      </c>
      <c r="L148" s="451">
        <v>8.6350974930362118E-2</v>
      </c>
      <c r="M148" s="451">
        <v>7.6511094108645747E-2</v>
      </c>
      <c r="N148" s="452">
        <v>0.24313620191984961</v>
      </c>
    </row>
    <row r="149" spans="1:14" ht="15.75" thickBot="1">
      <c r="A149" s="85"/>
      <c r="B149" s="85"/>
      <c r="C149" s="85"/>
      <c r="D149" s="85"/>
      <c r="E149" s="85"/>
      <c r="F149" s="85"/>
      <c r="G149" s="85"/>
      <c r="H149" s="85"/>
      <c r="I149" s="85"/>
      <c r="J149" s="85"/>
      <c r="K149" s="85"/>
      <c r="L149" s="85"/>
      <c r="M149" s="85"/>
      <c r="N149" s="85"/>
    </row>
    <row r="150" spans="1:14">
      <c r="A150" s="187" t="s">
        <v>664</v>
      </c>
      <c r="B150" s="1161" t="s">
        <v>0</v>
      </c>
      <c r="C150" s="1161"/>
      <c r="D150" s="1161"/>
      <c r="E150" s="1161" t="s">
        <v>2</v>
      </c>
      <c r="F150" s="1161"/>
      <c r="G150" s="1161"/>
      <c r="H150" s="1161" t="s">
        <v>1</v>
      </c>
      <c r="I150" s="1161"/>
      <c r="J150" s="1161"/>
      <c r="K150" s="1161" t="s">
        <v>121</v>
      </c>
      <c r="L150" s="1161"/>
      <c r="M150" s="1161"/>
      <c r="N150" s="1162" t="s">
        <v>4</v>
      </c>
    </row>
    <row r="151" spans="1:14">
      <c r="A151" s="188"/>
      <c r="B151" s="189" t="s">
        <v>23</v>
      </c>
      <c r="C151" s="189" t="s">
        <v>24</v>
      </c>
      <c r="D151" s="189" t="s">
        <v>4</v>
      </c>
      <c r="E151" s="189" t="s">
        <v>23</v>
      </c>
      <c r="F151" s="189" t="s">
        <v>24</v>
      </c>
      <c r="G151" s="189" t="s">
        <v>4</v>
      </c>
      <c r="H151" s="189" t="s">
        <v>23</v>
      </c>
      <c r="I151" s="189" t="s">
        <v>24</v>
      </c>
      <c r="J151" s="189" t="s">
        <v>4</v>
      </c>
      <c r="K151" s="189" t="s">
        <v>23</v>
      </c>
      <c r="L151" s="189" t="s">
        <v>24</v>
      </c>
      <c r="M151" s="189" t="s">
        <v>4</v>
      </c>
      <c r="N151" s="1163"/>
    </row>
    <row r="152" spans="1:14" ht="26.25">
      <c r="A152" s="161" t="s">
        <v>605</v>
      </c>
      <c r="B152" s="190">
        <v>0.66949152542372881</v>
      </c>
      <c r="C152" s="190">
        <v>0.71008403361344541</v>
      </c>
      <c r="D152" s="190">
        <v>0.68581081081081086</v>
      </c>
      <c r="E152" s="190" t="s">
        <v>1553</v>
      </c>
      <c r="F152" s="190" t="s">
        <v>1553</v>
      </c>
      <c r="G152" s="190" t="s">
        <v>1553</v>
      </c>
      <c r="H152" s="190">
        <v>0.42352941176470588</v>
      </c>
      <c r="I152" s="190">
        <v>0.4580152671755725</v>
      </c>
      <c r="J152" s="190">
        <v>0.44444444444444442</v>
      </c>
      <c r="K152" s="190">
        <v>0.25</v>
      </c>
      <c r="L152" s="190">
        <v>0</v>
      </c>
      <c r="M152" s="190">
        <v>8.3333333333333329E-2</v>
      </c>
      <c r="N152" s="191">
        <v>0.61341463414634145</v>
      </c>
    </row>
    <row r="153" spans="1:14" ht="26.25">
      <c r="A153" s="161" t="s">
        <v>606</v>
      </c>
      <c r="B153" s="190">
        <v>0.55185185185185182</v>
      </c>
      <c r="C153" s="190" t="s">
        <v>1553</v>
      </c>
      <c r="D153" s="190">
        <v>0.55185185185185182</v>
      </c>
      <c r="E153" s="190" t="s">
        <v>1553</v>
      </c>
      <c r="F153" s="190" t="s">
        <v>1553</v>
      </c>
      <c r="G153" s="190" t="s">
        <v>1553</v>
      </c>
      <c r="H153" s="190">
        <v>0.2857142857142857</v>
      </c>
      <c r="I153" s="190" t="s">
        <v>1553</v>
      </c>
      <c r="J153" s="190">
        <v>0.2857142857142857</v>
      </c>
      <c r="K153" s="190">
        <v>0.27272727272727271</v>
      </c>
      <c r="L153" s="190">
        <v>0</v>
      </c>
      <c r="M153" s="190">
        <v>0.25</v>
      </c>
      <c r="N153" s="191">
        <v>0.48087431693989069</v>
      </c>
    </row>
    <row r="154" spans="1:14" ht="26.25">
      <c r="A154" s="161" t="s">
        <v>607</v>
      </c>
      <c r="B154" s="190">
        <v>0.45476772616136918</v>
      </c>
      <c r="C154" s="190">
        <v>0.73553719008264462</v>
      </c>
      <c r="D154" s="190">
        <v>0.55913978494623651</v>
      </c>
      <c r="E154" s="190" t="s">
        <v>1553</v>
      </c>
      <c r="F154" s="190" t="s">
        <v>1553</v>
      </c>
      <c r="G154" s="190" t="s">
        <v>1553</v>
      </c>
      <c r="H154" s="190">
        <v>0.33333333333333331</v>
      </c>
      <c r="I154" s="190">
        <v>0.62745098039215685</v>
      </c>
      <c r="J154" s="190">
        <v>0.4432234432234432</v>
      </c>
      <c r="K154" s="190">
        <v>0.14285714285714285</v>
      </c>
      <c r="L154" s="190">
        <v>1</v>
      </c>
      <c r="M154" s="190">
        <v>0.33333333333333331</v>
      </c>
      <c r="N154" s="191">
        <v>0.52304394426580925</v>
      </c>
    </row>
    <row r="155" spans="1:14">
      <c r="A155" s="161" t="s">
        <v>608</v>
      </c>
      <c r="B155" s="190">
        <v>0.35522388059701493</v>
      </c>
      <c r="C155" s="190" t="s">
        <v>1553</v>
      </c>
      <c r="D155" s="190">
        <v>0.35522388059701493</v>
      </c>
      <c r="E155" s="190" t="s">
        <v>1553</v>
      </c>
      <c r="F155" s="190" t="s">
        <v>1553</v>
      </c>
      <c r="G155" s="190" t="s">
        <v>1553</v>
      </c>
      <c r="H155" s="190">
        <v>0.18518518518518517</v>
      </c>
      <c r="I155" s="190" t="s">
        <v>1553</v>
      </c>
      <c r="J155" s="190">
        <v>0.18518518518518517</v>
      </c>
      <c r="K155" s="190">
        <v>0.2</v>
      </c>
      <c r="L155" s="190">
        <v>0</v>
      </c>
      <c r="M155" s="190">
        <v>0.15789473684210525</v>
      </c>
      <c r="N155" s="191">
        <v>0.30735930735930733</v>
      </c>
    </row>
    <row r="156" spans="1:14" ht="26.25">
      <c r="A156" s="161" t="s">
        <v>609</v>
      </c>
      <c r="B156" s="190">
        <v>0.46744186046511627</v>
      </c>
      <c r="C156" s="190" t="s">
        <v>1553</v>
      </c>
      <c r="D156" s="190">
        <v>0.46744186046511627</v>
      </c>
      <c r="E156" s="190" t="s">
        <v>1553</v>
      </c>
      <c r="F156" s="190" t="s">
        <v>1553</v>
      </c>
      <c r="G156" s="190" t="s">
        <v>1553</v>
      </c>
      <c r="H156" s="190">
        <v>8.5106382978723402E-2</v>
      </c>
      <c r="I156" s="190" t="s">
        <v>1553</v>
      </c>
      <c r="J156" s="190">
        <v>8.5106382978723402E-2</v>
      </c>
      <c r="K156" s="190">
        <v>0.40740740740740738</v>
      </c>
      <c r="L156" s="190">
        <v>0.25</v>
      </c>
      <c r="M156" s="190">
        <v>0.38709677419354838</v>
      </c>
      <c r="N156" s="191">
        <v>0.35285053929121724</v>
      </c>
    </row>
    <row r="157" spans="1:14">
      <c r="A157" s="161" t="s">
        <v>610</v>
      </c>
      <c r="B157" s="190">
        <v>6.25E-2</v>
      </c>
      <c r="C157" s="190" t="s">
        <v>1553</v>
      </c>
      <c r="D157" s="190">
        <v>6.25E-2</v>
      </c>
      <c r="E157" s="190" t="s">
        <v>1553</v>
      </c>
      <c r="F157" s="190" t="s">
        <v>1553</v>
      </c>
      <c r="G157" s="190" t="s">
        <v>1553</v>
      </c>
      <c r="H157" s="190">
        <v>0.18181818181818182</v>
      </c>
      <c r="I157" s="190" t="s">
        <v>1553</v>
      </c>
      <c r="J157" s="190">
        <v>0.18181818181818182</v>
      </c>
      <c r="K157" s="190" t="s">
        <v>1553</v>
      </c>
      <c r="L157" s="190">
        <v>0</v>
      </c>
      <c r="M157" s="190" t="s">
        <v>1553</v>
      </c>
      <c r="N157" s="191">
        <v>0.1111111111111111</v>
      </c>
    </row>
    <row r="158" spans="1:14" ht="26.25">
      <c r="A158" s="161" t="s">
        <v>611</v>
      </c>
      <c r="B158" s="190">
        <v>0.29353233830845771</v>
      </c>
      <c r="C158" s="190">
        <v>0.51020408163265307</v>
      </c>
      <c r="D158" s="190">
        <v>0.33600000000000002</v>
      </c>
      <c r="E158" s="190" t="s">
        <v>1553</v>
      </c>
      <c r="F158" s="190" t="s">
        <v>1553</v>
      </c>
      <c r="G158" s="190" t="s">
        <v>1553</v>
      </c>
      <c r="H158" s="190" t="s">
        <v>1553</v>
      </c>
      <c r="I158" s="190">
        <v>0.30927835051546393</v>
      </c>
      <c r="J158" s="190">
        <v>0.30927835051546393</v>
      </c>
      <c r="K158" s="190" t="s">
        <v>1553</v>
      </c>
      <c r="L158" s="190" t="s">
        <v>1553</v>
      </c>
      <c r="M158" s="190">
        <v>0</v>
      </c>
      <c r="N158" s="191">
        <v>0.32386363636363635</v>
      </c>
    </row>
    <row r="159" spans="1:14" ht="15.75" thickBot="1">
      <c r="A159" s="162" t="s">
        <v>113</v>
      </c>
      <c r="B159" s="209">
        <v>0.47245657568238214</v>
      </c>
      <c r="C159" s="209">
        <v>0.7032136105860114</v>
      </c>
      <c r="D159" s="209">
        <v>0.52044025157232709</v>
      </c>
      <c r="E159" s="209" t="s">
        <v>1553</v>
      </c>
      <c r="F159" s="209" t="s">
        <v>1553</v>
      </c>
      <c r="G159" s="209" t="s">
        <v>1553</v>
      </c>
      <c r="H159" s="209">
        <v>0.23956723338485317</v>
      </c>
      <c r="I159" s="209">
        <v>0.46666666666666667</v>
      </c>
      <c r="J159" s="209">
        <v>0.31627430910951893</v>
      </c>
      <c r="K159" s="209">
        <v>0.296875</v>
      </c>
      <c r="L159" s="209">
        <v>0.125</v>
      </c>
      <c r="M159" s="209">
        <v>0.25</v>
      </c>
      <c r="N159" s="210">
        <v>0.45857578276530897</v>
      </c>
    </row>
    <row r="160" spans="1:14" ht="15.75" thickBot="1">
      <c r="A160" s="85"/>
      <c r="B160" s="85"/>
      <c r="C160" s="85"/>
      <c r="D160" s="85"/>
      <c r="E160" s="85"/>
      <c r="F160" s="85"/>
      <c r="G160" s="85"/>
      <c r="H160" s="85"/>
      <c r="I160" s="85"/>
      <c r="J160" s="85"/>
      <c r="K160" s="85"/>
      <c r="L160" s="85"/>
      <c r="M160" s="85"/>
      <c r="N160" s="85"/>
    </row>
    <row r="161" spans="1:14" ht="26.25">
      <c r="A161" s="201" t="s">
        <v>612</v>
      </c>
      <c r="B161" s="1151" t="s">
        <v>0</v>
      </c>
      <c r="C161" s="1151"/>
      <c r="D161" s="1151"/>
      <c r="E161" s="1151" t="s">
        <v>2</v>
      </c>
      <c r="F161" s="1151"/>
      <c r="G161" s="1151"/>
      <c r="H161" s="1151" t="s">
        <v>1</v>
      </c>
      <c r="I161" s="1151"/>
      <c r="J161" s="1151"/>
      <c r="K161" s="1151" t="s">
        <v>121</v>
      </c>
      <c r="L161" s="1151"/>
      <c r="M161" s="1151"/>
      <c r="N161" s="1152" t="s">
        <v>4</v>
      </c>
    </row>
    <row r="162" spans="1:14">
      <c r="A162" s="165"/>
      <c r="B162" s="166" t="s">
        <v>23</v>
      </c>
      <c r="C162" s="166" t="s">
        <v>24</v>
      </c>
      <c r="D162" s="166" t="s">
        <v>4</v>
      </c>
      <c r="E162" s="166" t="s">
        <v>23</v>
      </c>
      <c r="F162" s="166" t="s">
        <v>24</v>
      </c>
      <c r="G162" s="166" t="s">
        <v>4</v>
      </c>
      <c r="H162" s="166" t="s">
        <v>23</v>
      </c>
      <c r="I162" s="166" t="s">
        <v>24</v>
      </c>
      <c r="J162" s="166" t="s">
        <v>4</v>
      </c>
      <c r="K162" s="166" t="s">
        <v>23</v>
      </c>
      <c r="L162" s="166" t="s">
        <v>24</v>
      </c>
      <c r="M162" s="166" t="s">
        <v>4</v>
      </c>
      <c r="N162" s="1153"/>
    </row>
    <row r="163" spans="1:14">
      <c r="A163" s="159" t="s">
        <v>567</v>
      </c>
      <c r="B163" s="447" t="s">
        <v>550</v>
      </c>
      <c r="C163" s="447" t="s">
        <v>550</v>
      </c>
      <c r="D163" s="447" t="s">
        <v>550</v>
      </c>
      <c r="E163" s="447">
        <v>0.21271393643031786</v>
      </c>
      <c r="F163" s="447" t="s">
        <v>550</v>
      </c>
      <c r="G163" s="447">
        <v>0.21271393643031786</v>
      </c>
      <c r="H163" s="447" t="s">
        <v>550</v>
      </c>
      <c r="I163" s="447" t="s">
        <v>550</v>
      </c>
      <c r="J163" s="447" t="s">
        <v>550</v>
      </c>
      <c r="K163" s="447">
        <v>6.8181818181818177E-2</v>
      </c>
      <c r="L163" s="447">
        <v>3.2258064516129031E-2</v>
      </c>
      <c r="M163" s="447">
        <v>5.3333333333333337E-2</v>
      </c>
      <c r="N163" s="448">
        <v>0.18801652892561985</v>
      </c>
    </row>
    <row r="164" spans="1:14">
      <c r="A164" s="177" t="s">
        <v>613</v>
      </c>
      <c r="B164" s="447">
        <v>0.20129870129870131</v>
      </c>
      <c r="C164" s="447">
        <v>0.47727272727272729</v>
      </c>
      <c r="D164" s="447">
        <v>0.26262626262626265</v>
      </c>
      <c r="E164" s="447" t="s">
        <v>550</v>
      </c>
      <c r="F164" s="447" t="s">
        <v>550</v>
      </c>
      <c r="G164" s="447" t="s">
        <v>550</v>
      </c>
      <c r="H164" s="447">
        <v>0.14814814814814814</v>
      </c>
      <c r="I164" s="447">
        <v>0.27083333333333331</v>
      </c>
      <c r="J164" s="447">
        <v>0.22666666666666666</v>
      </c>
      <c r="K164" s="447" t="s">
        <v>550</v>
      </c>
      <c r="L164" s="447" t="s">
        <v>550</v>
      </c>
      <c r="M164" s="447" t="s">
        <v>550</v>
      </c>
      <c r="N164" s="448">
        <v>0.25274725274725274</v>
      </c>
    </row>
    <row r="165" spans="1:14">
      <c r="A165" s="177" t="s">
        <v>551</v>
      </c>
      <c r="B165" s="449">
        <v>0.3382497541789577</v>
      </c>
      <c r="C165" s="449">
        <v>0.21989528795811519</v>
      </c>
      <c r="D165" s="449">
        <v>0.31953642384105962</v>
      </c>
      <c r="E165" s="449" t="s">
        <v>550</v>
      </c>
      <c r="F165" s="449" t="s">
        <v>550</v>
      </c>
      <c r="G165" s="449" t="s">
        <v>550</v>
      </c>
      <c r="H165" s="449">
        <v>0.13470319634703196</v>
      </c>
      <c r="I165" s="449">
        <v>8.3333333333333329E-2</v>
      </c>
      <c r="J165" s="449">
        <v>0.12643678160919541</v>
      </c>
      <c r="K165" s="449">
        <v>4.5977011494252873E-2</v>
      </c>
      <c r="L165" s="449">
        <v>0.13043478260869565</v>
      </c>
      <c r="M165" s="449">
        <v>6.363636363636363E-2</v>
      </c>
      <c r="N165" s="450">
        <v>0.24945652173913044</v>
      </c>
    </row>
    <row r="166" spans="1:14">
      <c r="A166" s="177" t="s">
        <v>568</v>
      </c>
      <c r="B166" s="449">
        <v>0.14545454545454545</v>
      </c>
      <c r="C166" s="449" t="s">
        <v>550</v>
      </c>
      <c r="D166" s="449">
        <v>0.14545454545454545</v>
      </c>
      <c r="E166" s="449">
        <v>0.1619718309859155</v>
      </c>
      <c r="F166" s="449" t="s">
        <v>550</v>
      </c>
      <c r="G166" s="449">
        <v>0.1619718309859155</v>
      </c>
      <c r="H166" s="449">
        <v>3.5714285714285712E-2</v>
      </c>
      <c r="I166" s="449" t="s">
        <v>550</v>
      </c>
      <c r="J166" s="449">
        <v>3.5714285714285712E-2</v>
      </c>
      <c r="K166" s="449">
        <v>0</v>
      </c>
      <c r="L166" s="449">
        <v>0.26666666666666666</v>
      </c>
      <c r="M166" s="449">
        <v>0.17391304347826086</v>
      </c>
      <c r="N166" s="450">
        <v>0.15128205128205127</v>
      </c>
    </row>
    <row r="167" spans="1:14" ht="26.25">
      <c r="A167" s="177" t="s">
        <v>614</v>
      </c>
      <c r="B167" s="449">
        <v>0.31428571428571428</v>
      </c>
      <c r="C167" s="449">
        <v>0.4351145038167939</v>
      </c>
      <c r="D167" s="449">
        <v>0.37269372693726938</v>
      </c>
      <c r="E167" s="449">
        <v>0.18181818181818182</v>
      </c>
      <c r="F167" s="449" t="s">
        <v>550</v>
      </c>
      <c r="G167" s="449">
        <v>0.18181818181818182</v>
      </c>
      <c r="H167" s="449">
        <v>0.17073170731707318</v>
      </c>
      <c r="I167" s="449">
        <v>0.30985915492957744</v>
      </c>
      <c r="J167" s="449">
        <v>0.25892857142857145</v>
      </c>
      <c r="K167" s="449">
        <v>0</v>
      </c>
      <c r="L167" s="449">
        <v>0.3125</v>
      </c>
      <c r="M167" s="449">
        <v>0.23809523809523808</v>
      </c>
      <c r="N167" s="450">
        <v>0.33012048192771082</v>
      </c>
    </row>
    <row r="168" spans="1:14">
      <c r="A168" s="177" t="s">
        <v>553</v>
      </c>
      <c r="B168" s="449">
        <v>0.54296506137865908</v>
      </c>
      <c r="C168" s="449">
        <v>0.7068965517241379</v>
      </c>
      <c r="D168" s="449">
        <v>0.55147717099373317</v>
      </c>
      <c r="E168" s="449" t="s">
        <v>550</v>
      </c>
      <c r="F168" s="449" t="s">
        <v>550</v>
      </c>
      <c r="G168" s="449" t="s">
        <v>550</v>
      </c>
      <c r="H168" s="449">
        <v>0.11038961038961038</v>
      </c>
      <c r="I168" s="449">
        <v>0.83333333333333337</v>
      </c>
      <c r="J168" s="449">
        <v>0.12420382165605096</v>
      </c>
      <c r="K168" s="449">
        <v>0.11764705882352941</v>
      </c>
      <c r="L168" s="449">
        <v>0.42857142857142855</v>
      </c>
      <c r="M168" s="449">
        <v>0.14666666666666667</v>
      </c>
      <c r="N168" s="450">
        <v>0.44223107569721115</v>
      </c>
    </row>
    <row r="169" spans="1:14">
      <c r="A169" s="177" t="s">
        <v>552</v>
      </c>
      <c r="B169" s="449">
        <v>0.23376623376623376</v>
      </c>
      <c r="C169" s="449">
        <v>0.34453781512605042</v>
      </c>
      <c r="D169" s="449">
        <v>0.2779017857142857</v>
      </c>
      <c r="E169" s="449">
        <v>9.0163934426229511E-2</v>
      </c>
      <c r="F169" s="449">
        <v>0.28767123287671231</v>
      </c>
      <c r="G169" s="449">
        <v>0.1641025641025641</v>
      </c>
      <c r="H169" s="449">
        <v>5.8139534883720929E-2</v>
      </c>
      <c r="I169" s="449">
        <v>0.15121951219512195</v>
      </c>
      <c r="J169" s="449">
        <v>9.9352051835853133E-2</v>
      </c>
      <c r="K169" s="449">
        <v>0.25531914893617019</v>
      </c>
      <c r="L169" s="449">
        <v>0.375</v>
      </c>
      <c r="M169" s="449">
        <v>0.27272727272727271</v>
      </c>
      <c r="N169" s="450">
        <v>0.21255438160348042</v>
      </c>
    </row>
    <row r="170" spans="1:14">
      <c r="A170" s="177" t="s">
        <v>615</v>
      </c>
      <c r="B170" s="449">
        <v>0.16788321167883211</v>
      </c>
      <c r="C170" s="449">
        <v>0.38167938931297712</v>
      </c>
      <c r="D170" s="449">
        <v>0.23703703703703705</v>
      </c>
      <c r="E170" s="449" t="s">
        <v>550</v>
      </c>
      <c r="F170" s="449" t="s">
        <v>550</v>
      </c>
      <c r="G170" s="449" t="s">
        <v>550</v>
      </c>
      <c r="H170" s="449">
        <v>5.9829059829059832E-2</v>
      </c>
      <c r="I170" s="449">
        <v>0.22826086956521738</v>
      </c>
      <c r="J170" s="449">
        <v>0.13397129186602871</v>
      </c>
      <c r="K170" s="449">
        <v>0</v>
      </c>
      <c r="L170" s="449">
        <v>0</v>
      </c>
      <c r="M170" s="449">
        <v>0</v>
      </c>
      <c r="N170" s="450">
        <v>0.19776714513556617</v>
      </c>
    </row>
    <row r="171" spans="1:14" ht="15.75" thickBot="1">
      <c r="A171" s="157" t="s">
        <v>113</v>
      </c>
      <c r="B171" s="211">
        <v>0.36256948733786287</v>
      </c>
      <c r="C171" s="211">
        <v>0.36622807017543857</v>
      </c>
      <c r="D171" s="211">
        <v>0.36337349397590363</v>
      </c>
      <c r="E171" s="211">
        <v>0.17675544794188863</v>
      </c>
      <c r="F171" s="211">
        <v>0.28767123287671231</v>
      </c>
      <c r="G171" s="211">
        <v>0.185761957730812</v>
      </c>
      <c r="H171" s="211">
        <v>0.10435497124075596</v>
      </c>
      <c r="I171" s="211">
        <v>0.19565217391304349</v>
      </c>
      <c r="J171" s="211">
        <v>0.13116656993615786</v>
      </c>
      <c r="K171" s="211">
        <v>0.10112359550561797</v>
      </c>
      <c r="L171" s="211">
        <v>0.18095238095238095</v>
      </c>
      <c r="M171" s="211">
        <v>0.12365591397849462</v>
      </c>
      <c r="N171" s="182">
        <v>0.27253639417693171</v>
      </c>
    </row>
    <row r="172" spans="1:14" ht="15.75" thickBot="1">
      <c r="A172" s="202"/>
      <c r="B172" s="203"/>
      <c r="C172" s="203"/>
      <c r="D172" s="203"/>
      <c r="E172" s="203"/>
      <c r="F172" s="203"/>
      <c r="G172" s="203"/>
      <c r="H172" s="203"/>
      <c r="I172" s="203"/>
      <c r="J172" s="203"/>
      <c r="K172" s="203"/>
      <c r="L172" s="203"/>
      <c r="M172" s="203"/>
      <c r="N172" s="204"/>
    </row>
    <row r="173" spans="1:14">
      <c r="A173" s="170" t="s">
        <v>616</v>
      </c>
      <c r="B173" s="1151" t="s">
        <v>0</v>
      </c>
      <c r="C173" s="1151"/>
      <c r="D173" s="1151"/>
      <c r="E173" s="1151" t="s">
        <v>2</v>
      </c>
      <c r="F173" s="1151"/>
      <c r="G173" s="1151"/>
      <c r="H173" s="1151" t="s">
        <v>1</v>
      </c>
      <c r="I173" s="1151"/>
      <c r="J173" s="1151"/>
      <c r="K173" s="1151" t="s">
        <v>121</v>
      </c>
      <c r="L173" s="1151"/>
      <c r="M173" s="1151"/>
      <c r="N173" s="1152" t="s">
        <v>4</v>
      </c>
    </row>
    <row r="174" spans="1:14">
      <c r="A174" s="165"/>
      <c r="B174" s="166" t="s">
        <v>23</v>
      </c>
      <c r="C174" s="166" t="s">
        <v>24</v>
      </c>
      <c r="D174" s="166" t="s">
        <v>4</v>
      </c>
      <c r="E174" s="166" t="s">
        <v>23</v>
      </c>
      <c r="F174" s="166" t="s">
        <v>24</v>
      </c>
      <c r="G174" s="166" t="s">
        <v>4</v>
      </c>
      <c r="H174" s="166" t="s">
        <v>23</v>
      </c>
      <c r="I174" s="166" t="s">
        <v>24</v>
      </c>
      <c r="J174" s="166" t="s">
        <v>4</v>
      </c>
      <c r="K174" s="166" t="s">
        <v>23</v>
      </c>
      <c r="L174" s="166" t="s">
        <v>24</v>
      </c>
      <c r="M174" s="166" t="s">
        <v>4</v>
      </c>
      <c r="N174" s="1153"/>
    </row>
    <row r="175" spans="1:14">
      <c r="A175" s="177" t="s">
        <v>617</v>
      </c>
      <c r="B175" s="447">
        <v>0.63060000000000005</v>
      </c>
      <c r="C175" s="447">
        <v>0.60340000000000005</v>
      </c>
      <c r="D175" s="447">
        <v>0.62170000000000003</v>
      </c>
      <c r="E175" s="447">
        <v>0</v>
      </c>
      <c r="F175" s="447">
        <v>0</v>
      </c>
      <c r="G175" s="447">
        <v>0</v>
      </c>
      <c r="H175" s="447">
        <v>0.35449999999999998</v>
      </c>
      <c r="I175" s="447">
        <v>0.4405</v>
      </c>
      <c r="J175" s="447">
        <v>0.40649999999999997</v>
      </c>
      <c r="K175" s="447">
        <v>0.2273</v>
      </c>
      <c r="L175" s="447">
        <v>0.23810000000000001</v>
      </c>
      <c r="M175" s="447">
        <v>0.2326</v>
      </c>
      <c r="N175" s="448">
        <v>0.54869999999999997</v>
      </c>
    </row>
    <row r="176" spans="1:14" ht="25.5">
      <c r="A176" s="205" t="s">
        <v>618</v>
      </c>
      <c r="B176" s="454">
        <v>0.29470000000000002</v>
      </c>
      <c r="C176" s="454">
        <v>0.47120000000000001</v>
      </c>
      <c r="D176" s="454">
        <v>0.36670000000000003</v>
      </c>
      <c r="E176" s="454">
        <v>0</v>
      </c>
      <c r="F176" s="454">
        <v>0</v>
      </c>
      <c r="G176" s="454">
        <v>0</v>
      </c>
      <c r="H176" s="454">
        <v>0.22170000000000001</v>
      </c>
      <c r="I176" s="454">
        <v>0.39429999999999998</v>
      </c>
      <c r="J176" s="454">
        <v>0.32690000000000002</v>
      </c>
      <c r="K176" s="454">
        <v>0</v>
      </c>
      <c r="L176" s="454">
        <v>0.16669999999999999</v>
      </c>
      <c r="M176" s="454">
        <v>0.1</v>
      </c>
      <c r="N176" s="455">
        <v>0.33739999999999998</v>
      </c>
    </row>
    <row r="177" spans="1:14" ht="26.25">
      <c r="A177" s="159" t="s">
        <v>619</v>
      </c>
      <c r="B177" s="447">
        <v>0.1231</v>
      </c>
      <c r="C177" s="447">
        <v>0.1915</v>
      </c>
      <c r="D177" s="447">
        <v>0.13639999999999999</v>
      </c>
      <c r="E177" s="454">
        <v>0</v>
      </c>
      <c r="F177" s="454">
        <v>0</v>
      </c>
      <c r="G177" s="454">
        <v>0</v>
      </c>
      <c r="H177" s="447">
        <v>0.1032</v>
      </c>
      <c r="I177" s="447">
        <v>0.1321</v>
      </c>
      <c r="J177" s="447">
        <v>0.11169999999999999</v>
      </c>
      <c r="K177" s="447">
        <v>0</v>
      </c>
      <c r="L177" s="447">
        <v>0.1</v>
      </c>
      <c r="M177" s="447">
        <v>5.8799999999999998E-2</v>
      </c>
      <c r="N177" s="448">
        <v>0.12330000000000001</v>
      </c>
    </row>
    <row r="178" spans="1:14" ht="25.5">
      <c r="A178" s="205" t="s">
        <v>620</v>
      </c>
      <c r="B178" s="447">
        <v>0.57920000000000005</v>
      </c>
      <c r="C178" s="447">
        <v>0.68899999999999995</v>
      </c>
      <c r="D178" s="447">
        <v>0.62380000000000002</v>
      </c>
      <c r="E178" s="447">
        <v>0</v>
      </c>
      <c r="F178" s="447">
        <v>0</v>
      </c>
      <c r="G178" s="447">
        <v>0</v>
      </c>
      <c r="H178" s="447">
        <v>0.24490000000000001</v>
      </c>
      <c r="I178" s="447">
        <v>0.2742</v>
      </c>
      <c r="J178" s="447">
        <v>0.2641</v>
      </c>
      <c r="K178" s="447">
        <v>4.7600000000000003E-2</v>
      </c>
      <c r="L178" s="447">
        <v>0.26919999999999999</v>
      </c>
      <c r="M178" s="447">
        <v>0.17019999999999999</v>
      </c>
      <c r="N178" s="448">
        <v>0.45579999999999998</v>
      </c>
    </row>
    <row r="179" spans="1:14">
      <c r="A179" s="205" t="s">
        <v>604</v>
      </c>
      <c r="B179" s="454">
        <v>0.34429999999999999</v>
      </c>
      <c r="C179" s="454">
        <v>0.2717</v>
      </c>
      <c r="D179" s="454">
        <v>0.31759999999999999</v>
      </c>
      <c r="E179" s="454">
        <v>5.2600000000000001E-2</v>
      </c>
      <c r="F179" s="454">
        <v>0</v>
      </c>
      <c r="G179" s="454">
        <v>5.2600000000000001E-2</v>
      </c>
      <c r="H179" s="454">
        <v>0.3095</v>
      </c>
      <c r="I179" s="454">
        <v>0.15279999999999999</v>
      </c>
      <c r="J179" s="454">
        <v>0.18820000000000001</v>
      </c>
      <c r="K179" s="454">
        <v>1</v>
      </c>
      <c r="L179" s="454">
        <v>0</v>
      </c>
      <c r="M179" s="454">
        <v>0.16669999999999999</v>
      </c>
      <c r="N179" s="455">
        <v>0.28539999999999999</v>
      </c>
    </row>
    <row r="180" spans="1:14" ht="25.5">
      <c r="A180" s="206" t="s">
        <v>621</v>
      </c>
      <c r="B180" s="447">
        <v>0.53810000000000002</v>
      </c>
      <c r="C180" s="447">
        <v>0.60829999999999995</v>
      </c>
      <c r="D180" s="447">
        <v>0.57269999999999999</v>
      </c>
      <c r="E180" s="447">
        <v>0</v>
      </c>
      <c r="F180" s="447">
        <v>0</v>
      </c>
      <c r="G180" s="447">
        <v>0</v>
      </c>
      <c r="H180" s="447">
        <v>0.28570000000000001</v>
      </c>
      <c r="I180" s="447">
        <v>0</v>
      </c>
      <c r="J180" s="447">
        <v>0.28570000000000001</v>
      </c>
      <c r="K180" s="447">
        <v>0</v>
      </c>
      <c r="L180" s="447">
        <v>0</v>
      </c>
      <c r="M180" s="447">
        <v>0</v>
      </c>
      <c r="N180" s="448">
        <v>0.53680000000000005</v>
      </c>
    </row>
    <row r="181" spans="1:14">
      <c r="A181" s="456" t="s">
        <v>1554</v>
      </c>
      <c r="B181" s="447">
        <v>0</v>
      </c>
      <c r="C181" s="447">
        <v>0</v>
      </c>
      <c r="D181" s="447">
        <v>0</v>
      </c>
      <c r="E181" s="447">
        <v>0</v>
      </c>
      <c r="F181" s="447">
        <v>0</v>
      </c>
      <c r="G181" s="447">
        <v>0</v>
      </c>
      <c r="H181" s="447">
        <v>0</v>
      </c>
      <c r="I181" s="447">
        <v>0</v>
      </c>
      <c r="J181" s="447">
        <v>0</v>
      </c>
      <c r="K181" s="447">
        <v>0.25</v>
      </c>
      <c r="L181" s="447">
        <v>0</v>
      </c>
      <c r="M181" s="447">
        <v>0.16669999999999999</v>
      </c>
      <c r="N181" s="457">
        <v>0.16669999999999999</v>
      </c>
    </row>
    <row r="182" spans="1:14">
      <c r="A182" s="458" t="s">
        <v>622</v>
      </c>
      <c r="B182" s="447">
        <v>0.43969999999999998</v>
      </c>
      <c r="C182" s="447">
        <v>0.49819999999999998</v>
      </c>
      <c r="D182" s="447">
        <v>0.46160000000000001</v>
      </c>
      <c r="E182" s="447">
        <v>5.2600000000000001E-2</v>
      </c>
      <c r="F182" s="447">
        <v>0</v>
      </c>
      <c r="G182" s="447">
        <v>5.2600000000000001E-2</v>
      </c>
      <c r="H182" s="447">
        <v>0.23680000000000001</v>
      </c>
      <c r="I182" s="447">
        <v>0.32140000000000002</v>
      </c>
      <c r="J182" s="447">
        <v>0.28539999999999999</v>
      </c>
      <c r="K182" s="447">
        <v>0.11269999999999999</v>
      </c>
      <c r="L182" s="447">
        <v>0.19320000000000001</v>
      </c>
      <c r="M182" s="447">
        <v>0.15720000000000001</v>
      </c>
      <c r="N182" s="457">
        <v>0.39350000000000002</v>
      </c>
    </row>
    <row r="183" spans="1:14" ht="15.75" thickBot="1">
      <c r="A183" s="85"/>
      <c r="B183" s="442"/>
      <c r="C183" s="442"/>
      <c r="D183" s="442"/>
      <c r="E183" s="442"/>
      <c r="F183" s="442"/>
      <c r="G183" s="442"/>
      <c r="H183" s="442"/>
      <c r="I183" s="442"/>
      <c r="J183" s="442"/>
      <c r="K183" s="442"/>
      <c r="L183" s="442"/>
      <c r="M183" s="442"/>
      <c r="N183" s="442"/>
    </row>
    <row r="184" spans="1:14" ht="39">
      <c r="A184" s="170" t="s">
        <v>623</v>
      </c>
      <c r="B184" s="1151" t="s">
        <v>0</v>
      </c>
      <c r="C184" s="1151"/>
      <c r="D184" s="1151"/>
      <c r="E184" s="1151" t="s">
        <v>2</v>
      </c>
      <c r="F184" s="1151"/>
      <c r="G184" s="1151"/>
      <c r="H184" s="1151" t="s">
        <v>1</v>
      </c>
      <c r="I184" s="1151"/>
      <c r="J184" s="1151"/>
      <c r="K184" s="1151" t="s">
        <v>121</v>
      </c>
      <c r="L184" s="1151"/>
      <c r="M184" s="1151"/>
      <c r="N184" s="1152" t="s">
        <v>4</v>
      </c>
    </row>
    <row r="185" spans="1:14">
      <c r="A185" s="165"/>
      <c r="B185" s="166" t="s">
        <v>23</v>
      </c>
      <c r="C185" s="166" t="s">
        <v>24</v>
      </c>
      <c r="D185" s="166" t="s">
        <v>4</v>
      </c>
      <c r="E185" s="166" t="s">
        <v>23</v>
      </c>
      <c r="F185" s="166" t="s">
        <v>24</v>
      </c>
      <c r="G185" s="166" t="s">
        <v>4</v>
      </c>
      <c r="H185" s="166" t="s">
        <v>23</v>
      </c>
      <c r="I185" s="166" t="s">
        <v>24</v>
      </c>
      <c r="J185" s="166" t="s">
        <v>4</v>
      </c>
      <c r="K185" s="166" t="s">
        <v>23</v>
      </c>
      <c r="L185" s="166" t="s">
        <v>24</v>
      </c>
      <c r="M185" s="166" t="s">
        <v>4</v>
      </c>
      <c r="N185" s="1153"/>
    </row>
    <row r="186" spans="1:14" ht="26.25">
      <c r="A186" s="159" t="s">
        <v>624</v>
      </c>
      <c r="B186" s="459"/>
      <c r="C186" s="459"/>
      <c r="D186" s="459"/>
      <c r="E186" s="459">
        <v>0.19289999999999999</v>
      </c>
      <c r="F186" s="459"/>
      <c r="G186" s="459">
        <v>0.193</v>
      </c>
      <c r="H186" s="459"/>
      <c r="I186" s="459"/>
      <c r="J186" s="459"/>
      <c r="K186" s="459">
        <v>7.6899999999999996E-2</v>
      </c>
      <c r="L186" s="459">
        <v>0.25</v>
      </c>
      <c r="M186" s="459">
        <v>0.1176</v>
      </c>
      <c r="N186" s="448">
        <v>0.18690000000000001</v>
      </c>
    </row>
    <row r="187" spans="1:14" ht="26.25">
      <c r="A187" s="159" t="s">
        <v>625</v>
      </c>
      <c r="B187" s="459">
        <v>0.20530000000000001</v>
      </c>
      <c r="C187" s="459">
        <v>0.26319999999999999</v>
      </c>
      <c r="D187" s="459">
        <v>0.21179999999999999</v>
      </c>
      <c r="E187" s="459">
        <v>0.28799999999999998</v>
      </c>
      <c r="F187" s="459"/>
      <c r="G187" s="459">
        <v>0.28799999999999998</v>
      </c>
      <c r="H187" s="459">
        <v>2.2200000000000001E-2</v>
      </c>
      <c r="I187" s="459"/>
      <c r="J187" s="459"/>
      <c r="K187" s="459">
        <v>0.3125</v>
      </c>
      <c r="L187" s="459">
        <v>0</v>
      </c>
      <c r="M187" s="459">
        <v>0.15629999999999999</v>
      </c>
      <c r="N187" s="448">
        <v>0.18940000000000001</v>
      </c>
    </row>
    <row r="188" spans="1:14">
      <c r="A188" s="194" t="s">
        <v>626</v>
      </c>
      <c r="B188" s="459"/>
      <c r="C188" s="459"/>
      <c r="D188" s="459"/>
      <c r="E188" s="459">
        <v>0.1515</v>
      </c>
      <c r="F188" s="459"/>
      <c r="G188" s="459">
        <v>0.1515</v>
      </c>
      <c r="H188" s="459"/>
      <c r="I188" s="459"/>
      <c r="J188" s="459"/>
      <c r="K188" s="459">
        <v>7.6899999999999996E-2</v>
      </c>
      <c r="L188" s="459">
        <v>0</v>
      </c>
      <c r="M188" s="459">
        <v>3.85E-2</v>
      </c>
      <c r="N188" s="448">
        <v>0.1384</v>
      </c>
    </row>
    <row r="189" spans="1:14" ht="15.75" thickBot="1">
      <c r="A189" s="157" t="s">
        <v>113</v>
      </c>
      <c r="B189" s="460">
        <v>0.20530000000000001</v>
      </c>
      <c r="C189" s="460">
        <v>0.26319999999999999</v>
      </c>
      <c r="D189" s="460">
        <v>0.21179999999999999</v>
      </c>
      <c r="E189" s="460">
        <v>0.2</v>
      </c>
      <c r="F189" s="460"/>
      <c r="G189" s="460">
        <v>0.2</v>
      </c>
      <c r="H189" s="460">
        <v>2.2200000000000001E-2</v>
      </c>
      <c r="I189" s="460"/>
      <c r="J189" s="460"/>
      <c r="K189" s="460">
        <v>0.16669999999999999</v>
      </c>
      <c r="L189" s="460">
        <v>3.0300000000000001E-2</v>
      </c>
      <c r="M189" s="460">
        <v>0.1067</v>
      </c>
      <c r="N189" s="452">
        <v>0.1754</v>
      </c>
    </row>
    <row r="190" spans="1:14" ht="15.75" thickBot="1">
      <c r="A190" s="85"/>
      <c r="B190" s="85"/>
      <c r="C190" s="85"/>
      <c r="D190" s="85"/>
      <c r="E190" s="85"/>
      <c r="F190" s="85"/>
      <c r="G190" s="85"/>
      <c r="H190" s="85"/>
      <c r="I190" s="85"/>
      <c r="J190" s="85"/>
      <c r="K190" s="85"/>
      <c r="L190" s="85"/>
      <c r="M190" s="85"/>
      <c r="N190" s="85"/>
    </row>
    <row r="191" spans="1:14" ht="39">
      <c r="A191" s="170" t="s">
        <v>627</v>
      </c>
      <c r="B191" s="1151" t="s">
        <v>0</v>
      </c>
      <c r="C191" s="1151"/>
      <c r="D191" s="1151"/>
      <c r="E191" s="1151" t="s">
        <v>2</v>
      </c>
      <c r="F191" s="1151"/>
      <c r="G191" s="1151"/>
      <c r="H191" s="1151" t="s">
        <v>1</v>
      </c>
      <c r="I191" s="1151"/>
      <c r="J191" s="1151"/>
      <c r="K191" s="1151" t="s">
        <v>121</v>
      </c>
      <c r="L191" s="1151"/>
      <c r="M191" s="1151"/>
      <c r="N191" s="1152" t="s">
        <v>4</v>
      </c>
    </row>
    <row r="192" spans="1:14">
      <c r="A192" s="165"/>
      <c r="B192" s="166" t="s">
        <v>23</v>
      </c>
      <c r="C192" s="166" t="s">
        <v>24</v>
      </c>
      <c r="D192" s="166" t="s">
        <v>4</v>
      </c>
      <c r="E192" s="166" t="s">
        <v>23</v>
      </c>
      <c r="F192" s="166" t="s">
        <v>24</v>
      </c>
      <c r="G192" s="166" t="s">
        <v>4</v>
      </c>
      <c r="H192" s="166" t="s">
        <v>23</v>
      </c>
      <c r="I192" s="166" t="s">
        <v>24</v>
      </c>
      <c r="J192" s="166" t="s">
        <v>4</v>
      </c>
      <c r="K192" s="166" t="s">
        <v>23</v>
      </c>
      <c r="L192" s="166" t="s">
        <v>24</v>
      </c>
      <c r="M192" s="166" t="s">
        <v>4</v>
      </c>
      <c r="N192" s="1153"/>
    </row>
    <row r="193" spans="1:14" ht="26.25">
      <c r="A193" s="159" t="s">
        <v>628</v>
      </c>
      <c r="B193" s="461">
        <v>43.05</v>
      </c>
      <c r="C193" s="461">
        <v>47.52</v>
      </c>
      <c r="D193" s="461">
        <v>44.44</v>
      </c>
      <c r="E193" s="82" t="s">
        <v>495</v>
      </c>
      <c r="F193" s="82" t="s">
        <v>495</v>
      </c>
      <c r="G193" s="82" t="s">
        <v>495</v>
      </c>
      <c r="H193" s="461">
        <v>11.96</v>
      </c>
      <c r="I193" s="461">
        <v>27.27</v>
      </c>
      <c r="J193" s="461">
        <v>17.690000000000001</v>
      </c>
      <c r="K193" s="461">
        <v>60</v>
      </c>
      <c r="L193" s="461">
        <v>21.43</v>
      </c>
      <c r="M193" s="461">
        <v>31.58</v>
      </c>
      <c r="N193" s="462">
        <v>35.92</v>
      </c>
    </row>
    <row r="194" spans="1:14">
      <c r="A194" s="159" t="s">
        <v>583</v>
      </c>
      <c r="B194" s="461">
        <v>46.77</v>
      </c>
      <c r="C194" s="461">
        <v>50.83</v>
      </c>
      <c r="D194" s="461">
        <v>47.73</v>
      </c>
      <c r="E194" s="82" t="s">
        <v>495</v>
      </c>
      <c r="F194" s="82" t="s">
        <v>495</v>
      </c>
      <c r="G194" s="82" t="s">
        <v>495</v>
      </c>
      <c r="H194" s="461">
        <v>17.87</v>
      </c>
      <c r="I194" s="461">
        <v>44.95</v>
      </c>
      <c r="J194" s="461">
        <v>26.96</v>
      </c>
      <c r="K194" s="461">
        <v>7.6923076923076925</v>
      </c>
      <c r="L194" s="461">
        <v>0</v>
      </c>
      <c r="M194" s="461">
        <v>5.88</v>
      </c>
      <c r="N194" s="462">
        <v>39.29</v>
      </c>
    </row>
    <row r="195" spans="1:14">
      <c r="A195" s="159" t="s">
        <v>527</v>
      </c>
      <c r="B195" s="461">
        <v>48.12</v>
      </c>
      <c r="C195" s="461">
        <v>51.76</v>
      </c>
      <c r="D195" s="461">
        <v>48.94</v>
      </c>
      <c r="E195" s="82" t="s">
        <v>495</v>
      </c>
      <c r="F195" s="82" t="s">
        <v>495</v>
      </c>
      <c r="G195" s="82" t="s">
        <v>495</v>
      </c>
      <c r="H195" s="461">
        <v>1.38</v>
      </c>
      <c r="I195" s="463">
        <v>13.11</v>
      </c>
      <c r="J195" s="461">
        <v>4.8499999999999996</v>
      </c>
      <c r="K195" s="461">
        <v>31.58</v>
      </c>
      <c r="L195" s="461">
        <v>23.53</v>
      </c>
      <c r="M195" s="461">
        <v>27.78</v>
      </c>
      <c r="N195" s="462">
        <v>33.06</v>
      </c>
    </row>
    <row r="196" spans="1:14">
      <c r="A196" s="159" t="s">
        <v>528</v>
      </c>
      <c r="B196" s="461">
        <v>42.74</v>
      </c>
      <c r="C196" s="461">
        <v>60.68</v>
      </c>
      <c r="D196" s="461">
        <v>49.91</v>
      </c>
      <c r="E196" s="82" t="s">
        <v>495</v>
      </c>
      <c r="F196" s="82" t="s">
        <v>495</v>
      </c>
      <c r="G196" s="82" t="s">
        <v>495</v>
      </c>
      <c r="H196" s="461">
        <v>13.07</v>
      </c>
      <c r="I196" s="461">
        <v>36</v>
      </c>
      <c r="J196" s="461">
        <v>19.34</v>
      </c>
      <c r="K196" s="461">
        <v>27.27</v>
      </c>
      <c r="L196" s="461">
        <v>15.384615384615385</v>
      </c>
      <c r="M196" s="461">
        <v>22.86</v>
      </c>
      <c r="N196" s="462">
        <v>39.49</v>
      </c>
    </row>
    <row r="197" spans="1:14" ht="26.25">
      <c r="A197" s="159" t="s">
        <v>606</v>
      </c>
      <c r="B197" s="461">
        <v>42.32</v>
      </c>
      <c r="C197" s="461">
        <v>69.23</v>
      </c>
      <c r="D197" s="461">
        <v>48.01</v>
      </c>
      <c r="E197" s="82" t="s">
        <v>495</v>
      </c>
      <c r="F197" s="82" t="s">
        <v>495</v>
      </c>
      <c r="G197" s="82" t="s">
        <v>495</v>
      </c>
      <c r="H197" s="461">
        <v>13.47</v>
      </c>
      <c r="I197" s="461">
        <v>39.6</v>
      </c>
      <c r="J197" s="461">
        <v>21.1</v>
      </c>
      <c r="K197" s="461">
        <v>10</v>
      </c>
      <c r="L197" s="461">
        <v>34.380000000000003</v>
      </c>
      <c r="M197" s="461">
        <v>20.83</v>
      </c>
      <c r="N197" s="462">
        <v>37.72</v>
      </c>
    </row>
    <row r="198" spans="1:14">
      <c r="A198" s="159" t="s">
        <v>629</v>
      </c>
      <c r="B198" s="461">
        <v>30.47</v>
      </c>
      <c r="C198" s="461">
        <v>47.44</v>
      </c>
      <c r="D198" s="461">
        <v>54.72</v>
      </c>
      <c r="E198" s="82" t="s">
        <v>495</v>
      </c>
      <c r="F198" s="82" t="s">
        <v>495</v>
      </c>
      <c r="G198" s="82" t="s">
        <v>495</v>
      </c>
      <c r="H198" s="461">
        <v>33.47</v>
      </c>
      <c r="I198" s="461">
        <v>36.950000000000003</v>
      </c>
      <c r="J198" s="461">
        <v>35.25</v>
      </c>
      <c r="K198" s="461">
        <v>14.29</v>
      </c>
      <c r="L198" s="461">
        <v>9.52</v>
      </c>
      <c r="M198" s="461">
        <v>11.43</v>
      </c>
      <c r="N198" s="462">
        <v>43.2</v>
      </c>
    </row>
    <row r="199" spans="1:14" ht="26.25">
      <c r="A199" s="159" t="s">
        <v>630</v>
      </c>
      <c r="B199" s="461">
        <v>63.44</v>
      </c>
      <c r="C199" s="461">
        <v>43.56</v>
      </c>
      <c r="D199" s="461">
        <v>54.15</v>
      </c>
      <c r="E199" s="82" t="s">
        <v>495</v>
      </c>
      <c r="F199" s="82" t="s">
        <v>495</v>
      </c>
      <c r="G199" s="82" t="s">
        <v>495</v>
      </c>
      <c r="H199" s="461">
        <v>19.399999999999999</v>
      </c>
      <c r="I199" s="461">
        <v>30.16</v>
      </c>
      <c r="J199" s="461">
        <v>24.62</v>
      </c>
      <c r="K199" s="461">
        <v>11.11</v>
      </c>
      <c r="L199" s="461">
        <v>29.41</v>
      </c>
      <c r="M199" s="461">
        <v>20</v>
      </c>
      <c r="N199" s="462">
        <v>40.369999999999997</v>
      </c>
    </row>
    <row r="200" spans="1:14" ht="26.25">
      <c r="A200" s="159" t="s">
        <v>631</v>
      </c>
      <c r="B200" s="461">
        <v>37.5</v>
      </c>
      <c r="C200" s="461">
        <v>60</v>
      </c>
      <c r="D200" s="461">
        <v>40.54</v>
      </c>
      <c r="E200" s="82" t="s">
        <v>495</v>
      </c>
      <c r="F200" s="82" t="s">
        <v>495</v>
      </c>
      <c r="G200" s="82" t="s">
        <v>495</v>
      </c>
      <c r="H200" s="461">
        <v>8</v>
      </c>
      <c r="I200" s="463">
        <v>100</v>
      </c>
      <c r="J200" s="461">
        <v>11.54</v>
      </c>
      <c r="K200" s="461">
        <v>12.5</v>
      </c>
      <c r="L200" s="461">
        <v>0</v>
      </c>
      <c r="M200" s="461">
        <v>7.69</v>
      </c>
      <c r="N200" s="462">
        <v>25</v>
      </c>
    </row>
    <row r="201" spans="1:14" ht="15.75" thickBot="1">
      <c r="A201" s="157" t="s">
        <v>113</v>
      </c>
      <c r="B201" s="464">
        <v>47.75</v>
      </c>
      <c r="C201" s="464">
        <v>53.11</v>
      </c>
      <c r="D201" s="464">
        <v>49.41</v>
      </c>
      <c r="E201" s="465" t="s">
        <v>495</v>
      </c>
      <c r="F201" s="465" t="s">
        <v>495</v>
      </c>
      <c r="G201" s="465" t="s">
        <v>495</v>
      </c>
      <c r="H201" s="464">
        <v>17.02</v>
      </c>
      <c r="I201" s="464">
        <v>36</v>
      </c>
      <c r="J201" s="464">
        <v>24.04</v>
      </c>
      <c r="K201" s="464">
        <v>17.649999999999999</v>
      </c>
      <c r="L201" s="464">
        <v>20.14</v>
      </c>
      <c r="M201" s="464">
        <v>18.86</v>
      </c>
      <c r="N201" s="466">
        <v>38.799999999999997</v>
      </c>
    </row>
    <row r="202" spans="1:14" ht="15.75" thickBot="1">
      <c r="A202" s="85"/>
      <c r="B202" s="85"/>
      <c r="C202" s="85"/>
      <c r="D202" s="85"/>
      <c r="E202" s="85"/>
      <c r="F202" s="85"/>
      <c r="G202" s="85"/>
      <c r="H202" s="85"/>
      <c r="I202" s="85"/>
      <c r="J202" s="85"/>
      <c r="K202" s="85"/>
      <c r="L202" s="85"/>
      <c r="M202" s="85"/>
      <c r="N202" s="85"/>
    </row>
    <row r="203" spans="1:14" ht="26.25">
      <c r="A203" s="170" t="s">
        <v>632</v>
      </c>
      <c r="B203" s="1164" t="s">
        <v>0</v>
      </c>
      <c r="C203" s="1164"/>
      <c r="D203" s="1164"/>
      <c r="E203" s="1164" t="s">
        <v>2</v>
      </c>
      <c r="F203" s="1164"/>
      <c r="G203" s="1164"/>
      <c r="H203" s="1164" t="s">
        <v>1</v>
      </c>
      <c r="I203" s="1164"/>
      <c r="J203" s="1164"/>
      <c r="K203" s="1164" t="s">
        <v>121</v>
      </c>
      <c r="L203" s="1164"/>
      <c r="M203" s="1164"/>
      <c r="N203" s="1152" t="s">
        <v>4</v>
      </c>
    </row>
    <row r="204" spans="1:14">
      <c r="A204" s="165"/>
      <c r="B204" s="166" t="s">
        <v>23</v>
      </c>
      <c r="C204" s="166" t="s">
        <v>24</v>
      </c>
      <c r="D204" s="166" t="s">
        <v>4</v>
      </c>
      <c r="E204" s="166" t="s">
        <v>23</v>
      </c>
      <c r="F204" s="166" t="s">
        <v>24</v>
      </c>
      <c r="G204" s="166" t="s">
        <v>4</v>
      </c>
      <c r="H204" s="166" t="s">
        <v>23</v>
      </c>
      <c r="I204" s="166" t="s">
        <v>24</v>
      </c>
      <c r="J204" s="166" t="s">
        <v>4</v>
      </c>
      <c r="K204" s="166" t="s">
        <v>23</v>
      </c>
      <c r="L204" s="166" t="s">
        <v>24</v>
      </c>
      <c r="M204" s="166" t="s">
        <v>4</v>
      </c>
      <c r="N204" s="1153"/>
    </row>
    <row r="205" spans="1:14">
      <c r="A205" s="177" t="s">
        <v>633</v>
      </c>
      <c r="B205" s="447">
        <v>0.33200000000000002</v>
      </c>
      <c r="C205" s="426"/>
      <c r="D205" s="447">
        <v>0.33200000000000002</v>
      </c>
      <c r="E205" s="447"/>
      <c r="F205" s="447"/>
      <c r="G205" s="447"/>
      <c r="H205" s="447">
        <v>0.20699999999999999</v>
      </c>
      <c r="I205" s="426"/>
      <c r="J205" s="447">
        <v>0.20699999999999999</v>
      </c>
      <c r="K205" s="447">
        <v>0.1</v>
      </c>
      <c r="L205" s="447">
        <v>1.43E-2</v>
      </c>
      <c r="M205" s="447">
        <v>0.1111</v>
      </c>
      <c r="N205" s="448">
        <v>0.2611</v>
      </c>
    </row>
    <row r="206" spans="1:14" ht="26.25">
      <c r="A206" s="177" t="s">
        <v>634</v>
      </c>
      <c r="B206" s="447">
        <v>0.42749999999999999</v>
      </c>
      <c r="C206" s="447">
        <v>0.20330000000000001</v>
      </c>
      <c r="D206" s="447">
        <v>0.29799999999999999</v>
      </c>
      <c r="E206" s="426"/>
      <c r="F206" s="426"/>
      <c r="G206" s="426"/>
      <c r="H206" s="447">
        <v>0.20469999999999999</v>
      </c>
      <c r="I206" s="426"/>
      <c r="J206" s="447">
        <v>0.20469999999999999</v>
      </c>
      <c r="K206" s="447">
        <v>0.2</v>
      </c>
      <c r="L206" s="447">
        <v>0.2</v>
      </c>
      <c r="M206" s="447">
        <v>0.2</v>
      </c>
      <c r="N206" s="448">
        <v>0.25319999999999998</v>
      </c>
    </row>
    <row r="207" spans="1:14" ht="26.25">
      <c r="A207" s="177" t="s">
        <v>635</v>
      </c>
      <c r="B207" s="447">
        <v>0.30780000000000002</v>
      </c>
      <c r="C207" s="426"/>
      <c r="D207" s="447">
        <v>0.30780000000000002</v>
      </c>
      <c r="E207" s="426"/>
      <c r="F207" s="426"/>
      <c r="G207" s="85"/>
      <c r="H207" s="447">
        <v>0.14949999999999999</v>
      </c>
      <c r="I207" s="426"/>
      <c r="J207" s="447">
        <v>0.14949999999999999</v>
      </c>
      <c r="K207" s="447">
        <v>1.43E-2</v>
      </c>
      <c r="L207" s="447">
        <v>0.35</v>
      </c>
      <c r="M207" s="447">
        <v>0.29630000000000001</v>
      </c>
      <c r="N207" s="448">
        <v>0.2271</v>
      </c>
    </row>
    <row r="208" spans="1:14" ht="26.25">
      <c r="A208" s="177" t="s">
        <v>636</v>
      </c>
      <c r="B208" s="447">
        <v>0.43790000000000001</v>
      </c>
      <c r="C208" s="426"/>
      <c r="D208" s="447">
        <v>0.43790000000000001</v>
      </c>
      <c r="E208" s="447"/>
      <c r="F208" s="447"/>
      <c r="G208" s="447"/>
      <c r="H208" s="447">
        <v>0.1545</v>
      </c>
      <c r="I208" s="447">
        <v>0.4118</v>
      </c>
      <c r="J208" s="447">
        <v>0.18559999999999999</v>
      </c>
      <c r="K208" s="447">
        <v>0.18179999999999999</v>
      </c>
      <c r="L208" s="447">
        <v>0.5</v>
      </c>
      <c r="M208" s="447">
        <v>0.18559999999999999</v>
      </c>
      <c r="N208" s="448">
        <v>0.34399999999999997</v>
      </c>
    </row>
    <row r="209" spans="1:14">
      <c r="A209" s="177" t="s">
        <v>637</v>
      </c>
      <c r="B209" s="447">
        <v>0.59150000000000003</v>
      </c>
      <c r="C209" s="426"/>
      <c r="D209" s="447">
        <v>0.59150000000000003</v>
      </c>
      <c r="E209" s="426"/>
      <c r="F209" s="426"/>
      <c r="G209" s="426"/>
      <c r="H209" s="447">
        <v>0.35709999999999997</v>
      </c>
      <c r="I209" s="426"/>
      <c r="J209" s="447">
        <v>0.35709999999999997</v>
      </c>
      <c r="K209" s="447">
        <v>0.21740000000000001</v>
      </c>
      <c r="L209" s="426"/>
      <c r="M209" s="447">
        <v>0.21740000000000001</v>
      </c>
      <c r="N209" s="448">
        <v>0.51270000000000004</v>
      </c>
    </row>
    <row r="210" spans="1:14">
      <c r="A210" s="177" t="s">
        <v>638</v>
      </c>
      <c r="B210" s="447">
        <v>0.40739999999999998</v>
      </c>
      <c r="C210" s="447">
        <v>0.57469999999999999</v>
      </c>
      <c r="D210" s="447">
        <v>0.48209999999999997</v>
      </c>
      <c r="E210" s="447"/>
      <c r="F210" s="447"/>
      <c r="G210" s="447"/>
      <c r="H210" s="447">
        <v>0.35289999999999999</v>
      </c>
      <c r="I210" s="447">
        <v>0.14199999999999999</v>
      </c>
      <c r="J210" s="447">
        <v>0.2107</v>
      </c>
      <c r="K210" s="447">
        <v>0.57140000000000002</v>
      </c>
      <c r="L210" s="447">
        <v>0.33329999999999999</v>
      </c>
      <c r="M210" s="447">
        <v>0.18179999999999999</v>
      </c>
      <c r="N210" s="448">
        <v>0.32329999999999998</v>
      </c>
    </row>
    <row r="211" spans="1:14">
      <c r="A211" s="159" t="s">
        <v>639</v>
      </c>
      <c r="B211" s="426"/>
      <c r="C211" s="426"/>
      <c r="D211" s="426"/>
      <c r="E211" s="426"/>
      <c r="F211" s="426"/>
      <c r="G211" s="426"/>
      <c r="H211" s="447">
        <v>0.17649999999999999</v>
      </c>
      <c r="I211" s="426"/>
      <c r="J211" s="447">
        <v>0.17649999999999999</v>
      </c>
      <c r="K211" s="426"/>
      <c r="L211" s="426"/>
      <c r="M211" s="426"/>
      <c r="N211" s="448">
        <v>0.17649999999999999</v>
      </c>
    </row>
    <row r="212" spans="1:14" ht="15.75" thickBot="1">
      <c r="A212" s="163" t="s">
        <v>113</v>
      </c>
      <c r="B212" s="451">
        <v>0.41735000000000005</v>
      </c>
      <c r="C212" s="451">
        <v>0.38900000000000001</v>
      </c>
      <c r="D212" s="451">
        <v>0.40821666666666667</v>
      </c>
      <c r="E212" s="467"/>
      <c r="F212" s="467"/>
      <c r="G212" s="467"/>
      <c r="H212" s="451">
        <v>0.22888571428571428</v>
      </c>
      <c r="I212" s="451">
        <v>0.27689999999999998</v>
      </c>
      <c r="J212" s="451">
        <v>0.21301428571428568</v>
      </c>
      <c r="K212" s="451">
        <v>0.25412000000000001</v>
      </c>
      <c r="L212" s="451">
        <v>0.27951999999999999</v>
      </c>
      <c r="M212" s="451">
        <v>0.19869999999999999</v>
      </c>
      <c r="N212" s="452">
        <v>0.29970000000000002</v>
      </c>
    </row>
    <row r="213" spans="1:14" ht="15.75" thickBot="1">
      <c r="A213" s="85"/>
      <c r="B213" s="85"/>
      <c r="C213" s="85"/>
      <c r="D213" s="85"/>
      <c r="E213" s="85"/>
      <c r="F213" s="85"/>
      <c r="G213" s="85"/>
      <c r="H213" s="85"/>
      <c r="I213" s="85"/>
      <c r="J213" s="85"/>
      <c r="K213" s="85"/>
      <c r="L213" s="85"/>
      <c r="M213" s="85"/>
      <c r="N213" s="85"/>
    </row>
    <row r="214" spans="1:14">
      <c r="A214" s="170" t="s">
        <v>511</v>
      </c>
      <c r="B214" s="1151" t="s">
        <v>0</v>
      </c>
      <c r="C214" s="1151"/>
      <c r="D214" s="1151"/>
      <c r="E214" s="1151" t="s">
        <v>2</v>
      </c>
      <c r="F214" s="1151"/>
      <c r="G214" s="1151"/>
      <c r="H214" s="1151" t="s">
        <v>1</v>
      </c>
      <c r="I214" s="1151"/>
      <c r="J214" s="1151"/>
      <c r="K214" s="1151" t="s">
        <v>121</v>
      </c>
      <c r="L214" s="1151"/>
      <c r="M214" s="1151"/>
      <c r="N214" s="1152" t="s">
        <v>4</v>
      </c>
    </row>
    <row r="215" spans="1:14">
      <c r="A215" s="165"/>
      <c r="B215" s="166" t="s">
        <v>23</v>
      </c>
      <c r="C215" s="166" t="s">
        <v>24</v>
      </c>
      <c r="D215" s="166" t="s">
        <v>4</v>
      </c>
      <c r="E215" s="166" t="s">
        <v>23</v>
      </c>
      <c r="F215" s="166" t="s">
        <v>24</v>
      </c>
      <c r="G215" s="166" t="s">
        <v>4</v>
      </c>
      <c r="H215" s="166" t="s">
        <v>23</v>
      </c>
      <c r="I215" s="166" t="s">
        <v>24</v>
      </c>
      <c r="J215" s="166" t="s">
        <v>4</v>
      </c>
      <c r="K215" s="166" t="s">
        <v>23</v>
      </c>
      <c r="L215" s="166" t="s">
        <v>24</v>
      </c>
      <c r="M215" s="166" t="s">
        <v>4</v>
      </c>
      <c r="N215" s="1153"/>
    </row>
    <row r="216" spans="1:14">
      <c r="A216" s="159" t="s">
        <v>640</v>
      </c>
      <c r="B216" s="175">
        <v>0.50299401197604787</v>
      </c>
      <c r="C216" s="175">
        <v>0.66666666666666663</v>
      </c>
      <c r="D216" s="175">
        <v>0.50588235294117645</v>
      </c>
      <c r="E216" s="175" t="s">
        <v>550</v>
      </c>
      <c r="F216" s="175" t="s">
        <v>550</v>
      </c>
      <c r="G216" s="175" t="s">
        <v>550</v>
      </c>
      <c r="H216" s="156">
        <v>0.10119047619047619</v>
      </c>
      <c r="I216" s="156">
        <v>0.6</v>
      </c>
      <c r="J216" s="156">
        <v>0.11560693641618497</v>
      </c>
      <c r="K216" s="175">
        <v>0.05</v>
      </c>
      <c r="L216" s="175">
        <v>0.125</v>
      </c>
      <c r="M216" s="175">
        <v>6.25E-2</v>
      </c>
      <c r="N216" s="176">
        <v>0.34759358288770054</v>
      </c>
    </row>
    <row r="217" spans="1:14">
      <c r="A217" s="159" t="s">
        <v>641</v>
      </c>
      <c r="B217" s="175">
        <v>0.56164383561643838</v>
      </c>
      <c r="C217" s="175">
        <v>0.90909090909090906</v>
      </c>
      <c r="D217" s="175">
        <v>0.6071428571428571</v>
      </c>
      <c r="E217" s="175" t="s">
        <v>550</v>
      </c>
      <c r="F217" s="175" t="s">
        <v>550</v>
      </c>
      <c r="G217" s="175" t="s">
        <v>550</v>
      </c>
      <c r="H217" s="156">
        <v>0.10204081632653061</v>
      </c>
      <c r="I217" s="156">
        <v>0.4375</v>
      </c>
      <c r="J217" s="156">
        <v>0.18461538461538463</v>
      </c>
      <c r="K217" s="175">
        <v>7.6923076923076927E-2</v>
      </c>
      <c r="L217" s="175">
        <v>7.6923076923076927E-2</v>
      </c>
      <c r="M217" s="175">
        <v>7.6923076923076927E-2</v>
      </c>
      <c r="N217" s="176">
        <v>0.37142857142857144</v>
      </c>
    </row>
    <row r="218" spans="1:14">
      <c r="A218" s="159" t="s">
        <v>642</v>
      </c>
      <c r="B218" s="175">
        <v>0.46547884187082406</v>
      </c>
      <c r="C218" s="175">
        <v>0.92</v>
      </c>
      <c r="D218" s="175">
        <v>0.48945147679324896</v>
      </c>
      <c r="E218" s="175" t="s">
        <v>550</v>
      </c>
      <c r="F218" s="175" t="s">
        <v>550</v>
      </c>
      <c r="G218" s="175" t="s">
        <v>550</v>
      </c>
      <c r="H218" s="156">
        <v>0.10900473933649289</v>
      </c>
      <c r="I218" s="156" t="s">
        <v>550</v>
      </c>
      <c r="J218" s="156">
        <v>0.10900473933649289</v>
      </c>
      <c r="K218" s="175">
        <v>5.4054054054054057E-2</v>
      </c>
      <c r="L218" s="175">
        <v>0.125</v>
      </c>
      <c r="M218" s="175">
        <v>6.6666666666666666E-2</v>
      </c>
      <c r="N218" s="176">
        <v>0.35342465753424657</v>
      </c>
    </row>
    <row r="219" spans="1:14">
      <c r="A219" s="159" t="s">
        <v>643</v>
      </c>
      <c r="B219" s="175">
        <v>0.46202531645569622</v>
      </c>
      <c r="C219" s="175">
        <v>0.91666666666666663</v>
      </c>
      <c r="D219" s="175">
        <v>0.49411764705882355</v>
      </c>
      <c r="E219" s="175" t="s">
        <v>550</v>
      </c>
      <c r="F219" s="175" t="s">
        <v>550</v>
      </c>
      <c r="G219" s="175" t="s">
        <v>550</v>
      </c>
      <c r="H219" s="156">
        <v>5.4545454545454543E-2</v>
      </c>
      <c r="I219" s="156">
        <v>0.75</v>
      </c>
      <c r="J219" s="156">
        <v>7.8947368421052627E-2</v>
      </c>
      <c r="K219" s="175">
        <v>0.10869565217391304</v>
      </c>
      <c r="L219" s="175">
        <v>0</v>
      </c>
      <c r="M219" s="175">
        <v>0.10204081632653061</v>
      </c>
      <c r="N219" s="176">
        <v>0.29429429429429427</v>
      </c>
    </row>
    <row r="220" spans="1:14" ht="26.25">
      <c r="A220" s="159" t="s">
        <v>579</v>
      </c>
      <c r="B220" s="175">
        <v>0.17391304347826086</v>
      </c>
      <c r="C220" s="175" t="s">
        <v>550</v>
      </c>
      <c r="D220" s="175">
        <v>0.17391304347826086</v>
      </c>
      <c r="E220" s="175" t="s">
        <v>550</v>
      </c>
      <c r="F220" s="175" t="s">
        <v>550</v>
      </c>
      <c r="G220" s="175" t="s">
        <v>550</v>
      </c>
      <c r="H220" s="156" t="s">
        <v>550</v>
      </c>
      <c r="I220" s="156" t="s">
        <v>550</v>
      </c>
      <c r="J220" s="156" t="s">
        <v>550</v>
      </c>
      <c r="K220" s="175" t="s">
        <v>550</v>
      </c>
      <c r="L220" s="175" t="s">
        <v>550</v>
      </c>
      <c r="M220" s="175" t="s">
        <v>550</v>
      </c>
      <c r="N220" s="176">
        <v>0.17391304347826086</v>
      </c>
    </row>
    <row r="221" spans="1:14" ht="15.75" thickBot="1">
      <c r="A221" s="157" t="s">
        <v>113</v>
      </c>
      <c r="B221" s="181">
        <v>0.47075471698113208</v>
      </c>
      <c r="C221" s="181">
        <v>0.88888888888888884</v>
      </c>
      <c r="D221" s="181">
        <v>0.49102333931777381</v>
      </c>
      <c r="E221" s="181" t="s">
        <v>550</v>
      </c>
      <c r="F221" s="181" t="s">
        <v>550</v>
      </c>
      <c r="G221" s="181" t="s">
        <v>550</v>
      </c>
      <c r="H221" s="181">
        <v>9.4795539033457249E-2</v>
      </c>
      <c r="I221" s="181">
        <v>0.52</v>
      </c>
      <c r="J221" s="181">
        <v>0.11367673179396093</v>
      </c>
      <c r="K221" s="181">
        <v>7.3529411764705885E-2</v>
      </c>
      <c r="L221" s="181">
        <v>9.375E-2</v>
      </c>
      <c r="M221" s="181">
        <v>7.7380952380952384E-2</v>
      </c>
      <c r="N221" s="182">
        <v>0.33821138211382112</v>
      </c>
    </row>
    <row r="222" spans="1:14" ht="15.75" thickBot="1">
      <c r="A222" s="85"/>
      <c r="B222" s="85"/>
      <c r="C222" s="85"/>
      <c r="D222" s="85"/>
      <c r="E222" s="85"/>
      <c r="F222" s="85"/>
      <c r="G222" s="85"/>
      <c r="H222" s="85"/>
      <c r="I222" s="85"/>
      <c r="J222" s="85"/>
      <c r="K222" s="85"/>
      <c r="L222" s="85"/>
      <c r="M222" s="85"/>
      <c r="N222" s="85"/>
    </row>
    <row r="223" spans="1:14" ht="26.25">
      <c r="A223" s="195" t="s">
        <v>644</v>
      </c>
      <c r="B223" s="1151" t="s">
        <v>0</v>
      </c>
      <c r="C223" s="1151"/>
      <c r="D223" s="1151"/>
      <c r="E223" s="1151" t="s">
        <v>2</v>
      </c>
      <c r="F223" s="1151"/>
      <c r="G223" s="1151"/>
      <c r="H223" s="1151" t="s">
        <v>1</v>
      </c>
      <c r="I223" s="1151"/>
      <c r="J223" s="1151"/>
      <c r="K223" s="1151" t="s">
        <v>121</v>
      </c>
      <c r="L223" s="1151"/>
      <c r="M223" s="1151"/>
      <c r="N223" s="1152" t="s">
        <v>4</v>
      </c>
    </row>
    <row r="224" spans="1:14">
      <c r="A224" s="165"/>
      <c r="B224" s="166" t="s">
        <v>23</v>
      </c>
      <c r="C224" s="166" t="s">
        <v>24</v>
      </c>
      <c r="D224" s="166" t="s">
        <v>4</v>
      </c>
      <c r="E224" s="166" t="s">
        <v>23</v>
      </c>
      <c r="F224" s="166" t="s">
        <v>24</v>
      </c>
      <c r="G224" s="166" t="s">
        <v>4</v>
      </c>
      <c r="H224" s="166" t="s">
        <v>23</v>
      </c>
      <c r="I224" s="166" t="s">
        <v>24</v>
      </c>
      <c r="J224" s="166" t="s">
        <v>4</v>
      </c>
      <c r="K224" s="166" t="s">
        <v>23</v>
      </c>
      <c r="L224" s="166" t="s">
        <v>24</v>
      </c>
      <c r="M224" s="166" t="s">
        <v>4</v>
      </c>
      <c r="N224" s="1153"/>
    </row>
    <row r="225" spans="1:14" ht="15.75" thickBot="1">
      <c r="A225" s="157" t="s">
        <v>113</v>
      </c>
      <c r="B225" s="175">
        <v>0.44900000000000001</v>
      </c>
      <c r="C225" s="175">
        <v>0.58199999999999996</v>
      </c>
      <c r="D225" s="175">
        <v>0.51500000000000001</v>
      </c>
      <c r="E225" s="175"/>
      <c r="F225" s="175"/>
      <c r="G225" s="175"/>
      <c r="H225" s="175"/>
      <c r="I225" s="175">
        <v>0.125</v>
      </c>
      <c r="J225" s="175">
        <v>0.125</v>
      </c>
      <c r="K225" s="175"/>
      <c r="L225" s="175"/>
      <c r="M225" s="175"/>
      <c r="N225" s="176">
        <v>0.501</v>
      </c>
    </row>
    <row r="226" spans="1:14" ht="15.75" thickBot="1">
      <c r="A226" s="85"/>
      <c r="B226" s="85"/>
      <c r="C226" s="85"/>
      <c r="D226" s="85"/>
      <c r="E226" s="85"/>
      <c r="F226" s="85"/>
      <c r="G226" s="85"/>
      <c r="H226" s="85"/>
      <c r="I226" s="85"/>
      <c r="J226" s="85"/>
      <c r="K226" s="85"/>
      <c r="L226" s="85"/>
      <c r="M226" s="85"/>
      <c r="N226" s="85"/>
    </row>
    <row r="227" spans="1:14">
      <c r="A227" s="170" t="s">
        <v>514</v>
      </c>
      <c r="B227" s="1151" t="s">
        <v>0</v>
      </c>
      <c r="C227" s="1151"/>
      <c r="D227" s="1151"/>
      <c r="E227" s="1151" t="s">
        <v>2</v>
      </c>
      <c r="F227" s="1151"/>
      <c r="G227" s="1151"/>
      <c r="H227" s="1151" t="s">
        <v>1</v>
      </c>
      <c r="I227" s="1151"/>
      <c r="J227" s="1151"/>
      <c r="K227" s="1151" t="s">
        <v>121</v>
      </c>
      <c r="L227" s="1151"/>
      <c r="M227" s="1151"/>
      <c r="N227" s="1152" t="s">
        <v>4</v>
      </c>
    </row>
    <row r="228" spans="1:14">
      <c r="A228" s="165"/>
      <c r="B228" s="166" t="s">
        <v>23</v>
      </c>
      <c r="C228" s="166" t="s">
        <v>24</v>
      </c>
      <c r="D228" s="166" t="s">
        <v>4</v>
      </c>
      <c r="E228" s="166" t="s">
        <v>23</v>
      </c>
      <c r="F228" s="166" t="s">
        <v>24</v>
      </c>
      <c r="G228" s="166" t="s">
        <v>4</v>
      </c>
      <c r="H228" s="166" t="s">
        <v>23</v>
      </c>
      <c r="I228" s="166" t="s">
        <v>24</v>
      </c>
      <c r="J228" s="166" t="s">
        <v>4</v>
      </c>
      <c r="K228" s="166" t="s">
        <v>23</v>
      </c>
      <c r="L228" s="166" t="s">
        <v>24</v>
      </c>
      <c r="M228" s="166" t="s">
        <v>4</v>
      </c>
      <c r="N228" s="1153"/>
    </row>
    <row r="229" spans="1:14">
      <c r="A229" s="159" t="s">
        <v>1556</v>
      </c>
      <c r="B229" s="175"/>
      <c r="C229" s="175"/>
      <c r="D229" s="175"/>
      <c r="E229" s="175"/>
      <c r="F229" s="175"/>
      <c r="G229" s="175"/>
      <c r="H229" s="175"/>
      <c r="I229" s="175"/>
      <c r="J229" s="175"/>
      <c r="K229" s="175"/>
      <c r="L229" s="175"/>
      <c r="M229" s="175"/>
      <c r="N229" s="176"/>
    </row>
    <row r="230" spans="1:14" ht="26.25">
      <c r="A230" s="159" t="s">
        <v>1557</v>
      </c>
      <c r="B230" s="175" t="s">
        <v>1555</v>
      </c>
      <c r="C230" s="175"/>
      <c r="D230" s="175"/>
      <c r="E230" s="175"/>
      <c r="F230" s="175"/>
      <c r="G230" s="175"/>
      <c r="H230" s="175"/>
      <c r="I230" s="175"/>
      <c r="J230" s="175"/>
      <c r="K230" s="175"/>
      <c r="L230" s="175"/>
      <c r="M230" s="175"/>
      <c r="N230" s="176"/>
    </row>
    <row r="231" spans="1:14" ht="15.75" thickBot="1">
      <c r="A231" s="157" t="s">
        <v>110</v>
      </c>
      <c r="B231" s="181">
        <v>0.309963099630996</v>
      </c>
      <c r="C231" s="181">
        <v>0.35</v>
      </c>
      <c r="D231" s="181">
        <v>0.325942350332594</v>
      </c>
      <c r="E231" s="181"/>
      <c r="F231" s="181"/>
      <c r="G231" s="181"/>
      <c r="H231" s="181">
        <v>0.10638297872340401</v>
      </c>
      <c r="I231" s="181">
        <v>0.108433734939759</v>
      </c>
      <c r="J231" s="181">
        <v>0.107692307692308</v>
      </c>
      <c r="K231" s="181"/>
      <c r="L231" s="181"/>
      <c r="M231" s="181"/>
      <c r="N231" s="182">
        <v>0.307</v>
      </c>
    </row>
    <row r="232" spans="1:14" ht="15.75" thickBot="1">
      <c r="A232" s="85"/>
      <c r="B232" s="85"/>
      <c r="C232" s="85"/>
      <c r="D232" s="85"/>
      <c r="E232" s="85"/>
      <c r="F232" s="85"/>
      <c r="G232" s="85"/>
      <c r="H232" s="85"/>
      <c r="I232" s="85"/>
      <c r="J232" s="85"/>
      <c r="K232" s="85"/>
      <c r="L232" s="85"/>
      <c r="M232" s="85"/>
      <c r="N232" s="85"/>
    </row>
    <row r="233" spans="1:14">
      <c r="A233" s="170" t="s">
        <v>515</v>
      </c>
      <c r="B233" s="1151" t="s">
        <v>0</v>
      </c>
      <c r="C233" s="1151"/>
      <c r="D233" s="1151"/>
      <c r="E233" s="1151" t="s">
        <v>2</v>
      </c>
      <c r="F233" s="1151"/>
      <c r="G233" s="1151"/>
      <c r="H233" s="1151" t="s">
        <v>1</v>
      </c>
      <c r="I233" s="1151"/>
      <c r="J233" s="1151"/>
      <c r="K233" s="1151" t="s">
        <v>121</v>
      </c>
      <c r="L233" s="1151"/>
      <c r="M233" s="1151"/>
      <c r="N233" s="1152" t="s">
        <v>4</v>
      </c>
    </row>
    <row r="234" spans="1:14">
      <c r="A234" s="165"/>
      <c r="B234" s="166" t="s">
        <v>23</v>
      </c>
      <c r="C234" s="166" t="s">
        <v>24</v>
      </c>
      <c r="D234" s="166" t="s">
        <v>4</v>
      </c>
      <c r="E234" s="166" t="s">
        <v>23</v>
      </c>
      <c r="F234" s="166" t="s">
        <v>24</v>
      </c>
      <c r="G234" s="166" t="s">
        <v>4</v>
      </c>
      <c r="H234" s="166" t="s">
        <v>23</v>
      </c>
      <c r="I234" s="166" t="s">
        <v>24</v>
      </c>
      <c r="J234" s="166" t="s">
        <v>4</v>
      </c>
      <c r="K234" s="166" t="s">
        <v>23</v>
      </c>
      <c r="L234" s="166" t="s">
        <v>24</v>
      </c>
      <c r="M234" s="166" t="s">
        <v>4</v>
      </c>
      <c r="N234" s="1153"/>
    </row>
    <row r="235" spans="1:14" ht="15.75" thickBot="1">
      <c r="A235" s="157" t="s">
        <v>113</v>
      </c>
      <c r="B235" s="181">
        <v>8.6199999999999999E-2</v>
      </c>
      <c r="C235" s="181"/>
      <c r="D235" s="181">
        <v>8.5999999999999993E-2</v>
      </c>
      <c r="E235" s="181">
        <v>0</v>
      </c>
      <c r="F235" s="181"/>
      <c r="G235" s="181">
        <v>0</v>
      </c>
      <c r="H235" s="181">
        <v>9.5899999999999999E-2</v>
      </c>
      <c r="I235" s="181"/>
      <c r="J235" s="181">
        <v>9.6000000000000002E-2</v>
      </c>
      <c r="K235" s="181">
        <v>7.1400000000000005E-2</v>
      </c>
      <c r="L235" s="181">
        <v>0</v>
      </c>
      <c r="M235" s="181">
        <v>6.6600000000000006E-2</v>
      </c>
      <c r="N235" s="182">
        <v>8.5000000000000006E-2</v>
      </c>
    </row>
    <row r="236" spans="1:14" ht="15.75" thickBot="1">
      <c r="A236" s="85"/>
      <c r="B236" s="85"/>
      <c r="C236" s="85"/>
      <c r="D236" s="85"/>
      <c r="E236" s="85"/>
      <c r="F236" s="85"/>
      <c r="G236" s="85"/>
      <c r="H236" s="85"/>
      <c r="I236" s="85"/>
      <c r="J236" s="85"/>
      <c r="K236" s="85"/>
      <c r="L236" s="85"/>
      <c r="M236" s="85"/>
      <c r="N236" s="85"/>
    </row>
    <row r="237" spans="1:14" ht="15" customHeight="1">
      <c r="A237" s="170" t="s">
        <v>645</v>
      </c>
      <c r="B237" s="1151" t="s">
        <v>0</v>
      </c>
      <c r="C237" s="1151"/>
      <c r="D237" s="1151"/>
      <c r="E237" s="1151" t="s">
        <v>2</v>
      </c>
      <c r="F237" s="1151"/>
      <c r="G237" s="1151"/>
      <c r="H237" s="1151" t="s">
        <v>1</v>
      </c>
      <c r="I237" s="1151"/>
      <c r="J237" s="1151"/>
      <c r="K237" s="1151" t="s">
        <v>121</v>
      </c>
      <c r="L237" s="1151"/>
      <c r="M237" s="1151"/>
      <c r="N237" s="1155" t="s">
        <v>4</v>
      </c>
    </row>
    <row r="238" spans="1:14">
      <c r="A238" s="165"/>
      <c r="B238" s="143" t="s">
        <v>23</v>
      </c>
      <c r="C238" s="143" t="s">
        <v>24</v>
      </c>
      <c r="D238" s="143" t="s">
        <v>4</v>
      </c>
      <c r="E238" s="143" t="s">
        <v>23</v>
      </c>
      <c r="F238" s="143" t="s">
        <v>24</v>
      </c>
      <c r="G238" s="143" t="s">
        <v>4</v>
      </c>
      <c r="H238" s="143" t="s">
        <v>23</v>
      </c>
      <c r="I238" s="143" t="s">
        <v>24</v>
      </c>
      <c r="J238" s="143" t="s">
        <v>4</v>
      </c>
      <c r="K238" s="143" t="s">
        <v>23</v>
      </c>
      <c r="L238" s="143" t="s">
        <v>24</v>
      </c>
      <c r="M238" s="143" t="s">
        <v>4</v>
      </c>
      <c r="N238" s="1156"/>
    </row>
    <row r="239" spans="1:14">
      <c r="A239" s="177" t="s">
        <v>533</v>
      </c>
      <c r="B239" s="468">
        <v>0.28431372549019607</v>
      </c>
      <c r="C239" s="468" t="s">
        <v>550</v>
      </c>
      <c r="D239" s="468">
        <v>0.28431372549019607</v>
      </c>
      <c r="E239" s="447" t="s">
        <v>550</v>
      </c>
      <c r="F239" s="447" t="s">
        <v>550</v>
      </c>
      <c r="G239" s="447" t="s">
        <v>550</v>
      </c>
      <c r="H239" s="468">
        <v>0.15584415584415584</v>
      </c>
      <c r="I239" s="468" t="s">
        <v>550</v>
      </c>
      <c r="J239" s="468">
        <v>0.15584415584415584</v>
      </c>
      <c r="K239" s="468">
        <v>0.16666666666666666</v>
      </c>
      <c r="L239" s="468">
        <v>0.25</v>
      </c>
      <c r="M239" s="468">
        <v>0.1875</v>
      </c>
      <c r="N239" s="448">
        <v>0.22564102564102564</v>
      </c>
    </row>
    <row r="240" spans="1:14">
      <c r="A240" s="177" t="s">
        <v>527</v>
      </c>
      <c r="B240" s="468">
        <v>0.34034165571616293</v>
      </c>
      <c r="C240" s="468">
        <v>0.75206611570247939</v>
      </c>
      <c r="D240" s="468">
        <v>0.3968253968253968</v>
      </c>
      <c r="E240" s="447" t="s">
        <v>550</v>
      </c>
      <c r="F240" s="447" t="s">
        <v>550</v>
      </c>
      <c r="G240" s="447" t="s">
        <v>550</v>
      </c>
      <c r="H240" s="468">
        <v>6.6869300911854099E-2</v>
      </c>
      <c r="I240" s="468">
        <v>0.4642857142857143</v>
      </c>
      <c r="J240" s="468">
        <v>9.8039215686274508E-2</v>
      </c>
      <c r="K240" s="468">
        <v>0.2978723404255319</v>
      </c>
      <c r="L240" s="468">
        <v>0</v>
      </c>
      <c r="M240" s="468">
        <v>0.23728813559322035</v>
      </c>
      <c r="N240" s="448">
        <v>0.26223564954682782</v>
      </c>
    </row>
    <row r="241" spans="1:14">
      <c r="A241" s="177" t="s">
        <v>646</v>
      </c>
      <c r="B241" s="468">
        <v>0.14583333333333334</v>
      </c>
      <c r="C241" s="468" t="s">
        <v>550</v>
      </c>
      <c r="D241" s="468">
        <v>0.14583333333333334</v>
      </c>
      <c r="E241" s="447" t="s">
        <v>550</v>
      </c>
      <c r="F241" s="447" t="s">
        <v>550</v>
      </c>
      <c r="G241" s="447" t="s">
        <v>550</v>
      </c>
      <c r="H241" s="468">
        <v>0.14634146341463414</v>
      </c>
      <c r="I241" s="468" t="s">
        <v>550</v>
      </c>
      <c r="J241" s="468">
        <v>0.14634146341463414</v>
      </c>
      <c r="K241" s="468">
        <v>0</v>
      </c>
      <c r="L241" s="468">
        <v>0</v>
      </c>
      <c r="M241" s="468">
        <v>0</v>
      </c>
      <c r="N241" s="448">
        <v>0.13541666666666666</v>
      </c>
    </row>
    <row r="242" spans="1:14">
      <c r="A242" s="177" t="s">
        <v>647</v>
      </c>
      <c r="B242" s="468">
        <v>0.50502512562814073</v>
      </c>
      <c r="C242" s="468">
        <v>0.8125</v>
      </c>
      <c r="D242" s="468">
        <v>0.53811659192825112</v>
      </c>
      <c r="E242" s="447" t="s">
        <v>550</v>
      </c>
      <c r="F242" s="447" t="s">
        <v>550</v>
      </c>
      <c r="G242" s="447" t="s">
        <v>550</v>
      </c>
      <c r="H242" s="468">
        <v>5.5172413793103448E-2</v>
      </c>
      <c r="I242" s="468">
        <v>0.61904761904761907</v>
      </c>
      <c r="J242" s="468">
        <v>0.12650602409638553</v>
      </c>
      <c r="K242" s="468">
        <v>0.27027027027027029</v>
      </c>
      <c r="L242" s="468">
        <v>0</v>
      </c>
      <c r="M242" s="468">
        <v>0.26315789473684209</v>
      </c>
      <c r="N242" s="448">
        <v>0.4169230769230769</v>
      </c>
    </row>
    <row r="243" spans="1:14" ht="26.25">
      <c r="A243" s="177" t="s">
        <v>648</v>
      </c>
      <c r="B243" s="468">
        <v>0.40484429065743943</v>
      </c>
      <c r="C243" s="468">
        <v>0.7640449438202247</v>
      </c>
      <c r="D243" s="468">
        <v>0.43828451882845187</v>
      </c>
      <c r="E243" s="447" t="s">
        <v>550</v>
      </c>
      <c r="F243" s="447" t="s">
        <v>550</v>
      </c>
      <c r="G243" s="447" t="s">
        <v>550</v>
      </c>
      <c r="H243" s="468">
        <v>0.19318181818181818</v>
      </c>
      <c r="I243" s="468">
        <v>0.43877551020408162</v>
      </c>
      <c r="J243" s="468">
        <v>0.23791821561338289</v>
      </c>
      <c r="K243" s="468">
        <v>0.2857142857142857</v>
      </c>
      <c r="L243" s="468">
        <v>0.45454545454545453</v>
      </c>
      <c r="M243" s="468">
        <v>0.32941176470588235</v>
      </c>
      <c r="N243" s="448">
        <v>0.36415452818239391</v>
      </c>
    </row>
    <row r="244" spans="1:14" ht="15.75" customHeight="1">
      <c r="A244" s="177" t="s">
        <v>530</v>
      </c>
      <c r="B244" s="468">
        <v>0.27348993288590606</v>
      </c>
      <c r="C244" s="468" t="s">
        <v>550</v>
      </c>
      <c r="D244" s="468">
        <v>0.27348993288590606</v>
      </c>
      <c r="E244" s="447" t="s">
        <v>550</v>
      </c>
      <c r="F244" s="447" t="s">
        <v>550</v>
      </c>
      <c r="G244" s="447" t="s">
        <v>550</v>
      </c>
      <c r="H244" s="468">
        <v>0.22180451127819548</v>
      </c>
      <c r="I244" s="468" t="s">
        <v>550</v>
      </c>
      <c r="J244" s="468">
        <v>0.22180451127819548</v>
      </c>
      <c r="K244" s="468">
        <v>0.25</v>
      </c>
      <c r="L244" s="468">
        <v>0.5</v>
      </c>
      <c r="M244" s="468">
        <v>0.3</v>
      </c>
      <c r="N244" s="448">
        <v>0.25942350332594233</v>
      </c>
    </row>
    <row r="245" spans="1:14">
      <c r="A245" s="177" t="s">
        <v>649</v>
      </c>
      <c r="B245" s="468">
        <v>0.37945205479452054</v>
      </c>
      <c r="C245" s="468">
        <v>0</v>
      </c>
      <c r="D245" s="468">
        <v>0.37687074829931971</v>
      </c>
      <c r="E245" s="447" t="s">
        <v>550</v>
      </c>
      <c r="F245" s="447" t="s">
        <v>550</v>
      </c>
      <c r="G245" s="447" t="s">
        <v>550</v>
      </c>
      <c r="H245" s="468">
        <v>0.1918918918918919</v>
      </c>
      <c r="I245" s="468">
        <v>0.20361990950226244</v>
      </c>
      <c r="J245" s="468">
        <v>0.19627749576988154</v>
      </c>
      <c r="K245" s="468">
        <v>0.5625</v>
      </c>
      <c r="L245" s="468">
        <v>0.5</v>
      </c>
      <c r="M245" s="468">
        <v>0.53846153846153844</v>
      </c>
      <c r="N245" s="448">
        <v>0.30103550295857989</v>
      </c>
    </row>
    <row r="246" spans="1:14" ht="26.25">
      <c r="A246" s="177" t="s">
        <v>650</v>
      </c>
      <c r="B246" s="468">
        <v>0.30026572187776795</v>
      </c>
      <c r="C246" s="468">
        <v>0.58139534883720934</v>
      </c>
      <c r="D246" s="468">
        <v>0.32016460905349792</v>
      </c>
      <c r="E246" s="447" t="s">
        <v>550</v>
      </c>
      <c r="F246" s="447" t="s">
        <v>550</v>
      </c>
      <c r="G246" s="447" t="s">
        <v>550</v>
      </c>
      <c r="H246" s="468">
        <v>0.1009009009009009</v>
      </c>
      <c r="I246" s="468">
        <v>0.34883720930232559</v>
      </c>
      <c r="J246" s="468">
        <v>0.11872909698996656</v>
      </c>
      <c r="K246" s="468">
        <v>0.1</v>
      </c>
      <c r="L246" s="468">
        <v>0.25</v>
      </c>
      <c r="M246" s="468">
        <v>0.12903225806451613</v>
      </c>
      <c r="N246" s="448">
        <v>0.24959999999999999</v>
      </c>
    </row>
    <row r="247" spans="1:14" ht="26.25">
      <c r="A247" s="177" t="s">
        <v>651</v>
      </c>
      <c r="B247" s="468"/>
      <c r="C247" s="468"/>
      <c r="D247" s="468"/>
      <c r="E247" s="447"/>
      <c r="F247" s="447"/>
      <c r="G247" s="447"/>
      <c r="H247" s="468"/>
      <c r="I247" s="468"/>
      <c r="J247" s="468"/>
      <c r="K247" s="468">
        <v>0</v>
      </c>
      <c r="L247" s="468">
        <v>0</v>
      </c>
      <c r="M247" s="468">
        <v>0</v>
      </c>
      <c r="N247" s="448">
        <v>0</v>
      </c>
    </row>
    <row r="248" spans="1:14">
      <c r="A248" s="177" t="s">
        <v>652</v>
      </c>
      <c r="B248" s="468"/>
      <c r="C248" s="468"/>
      <c r="D248" s="468"/>
      <c r="E248" s="447"/>
      <c r="F248" s="447"/>
      <c r="G248" s="447"/>
      <c r="H248" s="468">
        <v>0.37614678899082571</v>
      </c>
      <c r="I248" s="468" t="s">
        <v>550</v>
      </c>
      <c r="J248" s="468">
        <v>0.37614678899082571</v>
      </c>
      <c r="K248" s="468">
        <v>8.3333333333333329E-2</v>
      </c>
      <c r="L248" s="468">
        <v>0</v>
      </c>
      <c r="M248" s="468">
        <v>6.8965517241379309E-2</v>
      </c>
      <c r="N248" s="448">
        <v>0.34008097165991902</v>
      </c>
    </row>
    <row r="249" spans="1:14" ht="15.75" thickBot="1">
      <c r="A249" s="160" t="s">
        <v>113</v>
      </c>
      <c r="B249" s="451">
        <v>0.35111207082703522</v>
      </c>
      <c r="C249" s="451">
        <v>0.71060171919770776</v>
      </c>
      <c r="D249" s="451">
        <v>0.37630522088353413</v>
      </c>
      <c r="E249" s="451" t="s">
        <v>550</v>
      </c>
      <c r="F249" s="451" t="s">
        <v>550</v>
      </c>
      <c r="G249" s="451" t="s">
        <v>550</v>
      </c>
      <c r="H249" s="451">
        <v>0.15270758122743683</v>
      </c>
      <c r="I249" s="451">
        <v>0.32346241457858771</v>
      </c>
      <c r="J249" s="451">
        <v>0.17606731068868806</v>
      </c>
      <c r="K249" s="469">
        <v>0.23693379790940766</v>
      </c>
      <c r="L249" s="469">
        <v>0.30666666666666664</v>
      </c>
      <c r="M249" s="469">
        <v>0.25138121546961328</v>
      </c>
      <c r="N249" s="452">
        <v>0.29587182785639105</v>
      </c>
    </row>
    <row r="250" spans="1:14" ht="15.75" thickBot="1">
      <c r="A250" s="85"/>
      <c r="B250" s="85"/>
      <c r="C250" s="85"/>
      <c r="D250" s="85"/>
      <c r="E250" s="85"/>
      <c r="F250" s="85"/>
      <c r="G250" s="85"/>
      <c r="H250" s="85"/>
      <c r="I250" s="85"/>
      <c r="J250" s="85"/>
      <c r="K250" s="85"/>
      <c r="L250" s="85"/>
      <c r="M250" s="85"/>
      <c r="N250" s="85"/>
    </row>
    <row r="251" spans="1:14" ht="26.25" customHeight="1">
      <c r="A251" s="170" t="s">
        <v>653</v>
      </c>
      <c r="B251" s="1151" t="s">
        <v>0</v>
      </c>
      <c r="C251" s="1151"/>
      <c r="D251" s="1151"/>
      <c r="E251" s="1151" t="s">
        <v>2</v>
      </c>
      <c r="F251" s="1151"/>
      <c r="G251" s="1151"/>
      <c r="H251" s="1151" t="s">
        <v>1</v>
      </c>
      <c r="I251" s="1151"/>
      <c r="J251" s="1151"/>
      <c r="K251" s="1151" t="s">
        <v>121</v>
      </c>
      <c r="L251" s="1151"/>
      <c r="M251" s="1151"/>
      <c r="N251" s="1152" t="s">
        <v>4</v>
      </c>
    </row>
    <row r="252" spans="1:14">
      <c r="A252" s="165"/>
      <c r="B252" s="166" t="s">
        <v>23</v>
      </c>
      <c r="C252" s="166" t="s">
        <v>24</v>
      </c>
      <c r="D252" s="166" t="s">
        <v>4</v>
      </c>
      <c r="E252" s="166" t="s">
        <v>23</v>
      </c>
      <c r="F252" s="166" t="s">
        <v>24</v>
      </c>
      <c r="G252" s="166" t="s">
        <v>4</v>
      </c>
      <c r="H252" s="166" t="s">
        <v>23</v>
      </c>
      <c r="I252" s="166" t="s">
        <v>24</v>
      </c>
      <c r="J252" s="166" t="s">
        <v>4</v>
      </c>
      <c r="K252" s="166" t="s">
        <v>23</v>
      </c>
      <c r="L252" s="166" t="s">
        <v>24</v>
      </c>
      <c r="M252" s="166" t="s">
        <v>4</v>
      </c>
      <c r="N252" s="1153"/>
    </row>
    <row r="253" spans="1:14">
      <c r="A253" s="196" t="s">
        <v>654</v>
      </c>
      <c r="B253" s="447">
        <v>0.5898305084745763</v>
      </c>
      <c r="C253" s="447">
        <v>0.88059701492537312</v>
      </c>
      <c r="D253" s="447">
        <v>0.64364640883977897</v>
      </c>
      <c r="E253" s="447" t="s">
        <v>550</v>
      </c>
      <c r="F253" s="447" t="s">
        <v>550</v>
      </c>
      <c r="G253" s="447" t="s">
        <v>550</v>
      </c>
      <c r="H253" s="447">
        <v>0.24409448818897639</v>
      </c>
      <c r="I253" s="447">
        <v>0.92</v>
      </c>
      <c r="J253" s="447">
        <v>0.35526315789473684</v>
      </c>
      <c r="K253" s="447">
        <v>0.22222222222222221</v>
      </c>
      <c r="L253" s="447">
        <v>0.25</v>
      </c>
      <c r="M253" s="447">
        <v>0.23076923076923078</v>
      </c>
      <c r="N253" s="448">
        <v>0.54259259259259263</v>
      </c>
    </row>
    <row r="254" spans="1:14" ht="25.5">
      <c r="A254" s="196" t="s">
        <v>655</v>
      </c>
      <c r="B254" s="447">
        <v>0.19463087248322147</v>
      </c>
      <c r="C254" s="447" t="s">
        <v>550</v>
      </c>
      <c r="D254" s="447">
        <v>0.19463087248322147</v>
      </c>
      <c r="E254" s="447" t="s">
        <v>550</v>
      </c>
      <c r="F254" s="447" t="s">
        <v>550</v>
      </c>
      <c r="G254" s="447" t="s">
        <v>550</v>
      </c>
      <c r="H254" s="447">
        <v>0.15476190476190477</v>
      </c>
      <c r="I254" s="447" t="s">
        <v>550</v>
      </c>
      <c r="J254" s="447">
        <v>0.15476190476190477</v>
      </c>
      <c r="K254" s="447" t="s">
        <v>550</v>
      </c>
      <c r="L254" s="447" t="s">
        <v>550</v>
      </c>
      <c r="M254" s="447" t="s">
        <v>550</v>
      </c>
      <c r="N254" s="448">
        <v>0.18025751072961374</v>
      </c>
    </row>
    <row r="255" spans="1:14">
      <c r="A255" s="196" t="s">
        <v>656</v>
      </c>
      <c r="B255" s="447">
        <v>0.4170403587443946</v>
      </c>
      <c r="C255" s="447">
        <v>0.55932203389830504</v>
      </c>
      <c r="D255" s="447">
        <v>0.43366336633663366</v>
      </c>
      <c r="E255" s="447" t="s">
        <v>550</v>
      </c>
      <c r="F255" s="447" t="s">
        <v>550</v>
      </c>
      <c r="G255" s="447" t="s">
        <v>550</v>
      </c>
      <c r="H255" s="447">
        <v>9.2592592592592587E-2</v>
      </c>
      <c r="I255" s="447">
        <v>0.24590163934426229</v>
      </c>
      <c r="J255" s="447">
        <v>0.14792899408284024</v>
      </c>
      <c r="K255" s="447">
        <v>0.42857142857142855</v>
      </c>
      <c r="L255" s="447">
        <v>0.25</v>
      </c>
      <c r="M255" s="447">
        <v>0.36363636363636365</v>
      </c>
      <c r="N255" s="448">
        <v>0.36204379562043798</v>
      </c>
    </row>
    <row r="256" spans="1:14">
      <c r="A256" s="196" t="s">
        <v>529</v>
      </c>
      <c r="B256" s="447">
        <v>0.48598130841121495</v>
      </c>
      <c r="C256" s="447">
        <v>0.6097560975609756</v>
      </c>
      <c r="D256" s="447">
        <v>0.50588235294117645</v>
      </c>
      <c r="E256" s="447" t="s">
        <v>550</v>
      </c>
      <c r="F256" s="447" t="s">
        <v>550</v>
      </c>
      <c r="G256" s="447" t="s">
        <v>550</v>
      </c>
      <c r="H256" s="447">
        <v>0.13600000000000001</v>
      </c>
      <c r="I256" s="447">
        <v>0.41463414634146339</v>
      </c>
      <c r="J256" s="447">
        <v>0.20481927710843373</v>
      </c>
      <c r="K256" s="447">
        <v>0.125</v>
      </c>
      <c r="L256" s="447">
        <v>0.2</v>
      </c>
      <c r="M256" s="447">
        <v>0.15384615384615385</v>
      </c>
      <c r="N256" s="448">
        <v>0.38018433179723504</v>
      </c>
    </row>
    <row r="257" spans="1:14">
      <c r="A257" s="196" t="s">
        <v>657</v>
      </c>
      <c r="B257" s="447">
        <v>0.46413502109704641</v>
      </c>
      <c r="C257" s="447">
        <v>0.72440944881889768</v>
      </c>
      <c r="D257" s="447">
        <v>0.51913477537437602</v>
      </c>
      <c r="E257" s="447" t="s">
        <v>550</v>
      </c>
      <c r="F257" s="447" t="s">
        <v>550</v>
      </c>
      <c r="G257" s="447" t="s">
        <v>550</v>
      </c>
      <c r="H257" s="447">
        <v>0.29559748427672955</v>
      </c>
      <c r="I257" s="447">
        <v>0.52777777777777779</v>
      </c>
      <c r="J257" s="447">
        <v>0.33846153846153848</v>
      </c>
      <c r="K257" s="447">
        <v>0.17647058823529413</v>
      </c>
      <c r="L257" s="447">
        <v>0</v>
      </c>
      <c r="M257" s="447">
        <v>0.17142857142857143</v>
      </c>
      <c r="N257" s="448">
        <v>0.46209386281588449</v>
      </c>
    </row>
    <row r="258" spans="1:14">
      <c r="A258" s="196" t="s">
        <v>658</v>
      </c>
      <c r="B258" s="447">
        <v>0.31315240083507306</v>
      </c>
      <c r="C258" s="447">
        <v>0.44230769230769229</v>
      </c>
      <c r="D258" s="447">
        <v>0.33619210977701541</v>
      </c>
      <c r="E258" s="447">
        <v>0.25531914893617019</v>
      </c>
      <c r="F258" s="447">
        <v>0.35714285714285715</v>
      </c>
      <c r="G258" s="447">
        <v>0.31067961165048541</v>
      </c>
      <c r="H258" s="447">
        <v>0.29946524064171121</v>
      </c>
      <c r="I258" s="447">
        <v>0.5</v>
      </c>
      <c r="J258" s="447">
        <v>0.30569948186528495</v>
      </c>
      <c r="K258" s="447">
        <v>0</v>
      </c>
      <c r="L258" s="447">
        <v>0</v>
      </c>
      <c r="M258" s="447">
        <v>0</v>
      </c>
      <c r="N258" s="448">
        <v>0.32319819819819817</v>
      </c>
    </row>
    <row r="259" spans="1:14">
      <c r="A259" s="196" t="s">
        <v>659</v>
      </c>
      <c r="B259" s="447">
        <v>0.36734693877551022</v>
      </c>
      <c r="C259" s="447" t="s">
        <v>550</v>
      </c>
      <c r="D259" s="447">
        <v>0.36734693877551022</v>
      </c>
      <c r="E259" s="447">
        <v>0.16317991631799164</v>
      </c>
      <c r="F259" s="447" t="s">
        <v>550</v>
      </c>
      <c r="G259" s="447">
        <v>0.16317991631799164</v>
      </c>
      <c r="H259" s="447">
        <v>0.17073170731707318</v>
      </c>
      <c r="I259" s="447" t="s">
        <v>550</v>
      </c>
      <c r="J259" s="447">
        <v>0.17073170731707318</v>
      </c>
      <c r="K259" s="447">
        <v>0.2</v>
      </c>
      <c r="L259" s="447">
        <v>0.4</v>
      </c>
      <c r="M259" s="447">
        <v>0.3</v>
      </c>
      <c r="N259" s="448">
        <v>0.21907216494845361</v>
      </c>
    </row>
    <row r="260" spans="1:14">
      <c r="A260" s="196" t="s">
        <v>528</v>
      </c>
      <c r="B260" s="447">
        <v>0.48039215686274511</v>
      </c>
      <c r="C260" s="447">
        <v>0.73684210526315785</v>
      </c>
      <c r="D260" s="447">
        <v>0.55000000000000004</v>
      </c>
      <c r="E260" s="447" t="s">
        <v>550</v>
      </c>
      <c r="F260" s="447" t="s">
        <v>550</v>
      </c>
      <c r="G260" s="447" t="s">
        <v>550</v>
      </c>
      <c r="H260" s="447">
        <v>0.19354838709677419</v>
      </c>
      <c r="I260" s="447">
        <v>0.49450549450549453</v>
      </c>
      <c r="J260" s="447">
        <v>0.34239130434782611</v>
      </c>
      <c r="K260" s="447">
        <v>7.1428571428571425E-2</v>
      </c>
      <c r="L260" s="447">
        <v>0.15384615384615385</v>
      </c>
      <c r="M260" s="447">
        <v>0.1111111111111111</v>
      </c>
      <c r="N260" s="448">
        <v>0.47068145800316957</v>
      </c>
    </row>
    <row r="261" spans="1:14" ht="25.5">
      <c r="A261" s="196" t="s">
        <v>611</v>
      </c>
      <c r="B261" s="447">
        <v>0.19838056680161945</v>
      </c>
      <c r="C261" s="447">
        <v>0.33333333333333331</v>
      </c>
      <c r="D261" s="447">
        <v>0.2268370607028754</v>
      </c>
      <c r="E261" s="447" t="s">
        <v>550</v>
      </c>
      <c r="F261" s="447" t="s">
        <v>550</v>
      </c>
      <c r="G261" s="447" t="s">
        <v>550</v>
      </c>
      <c r="H261" s="447">
        <v>0.2</v>
      </c>
      <c r="I261" s="447" t="s">
        <v>550</v>
      </c>
      <c r="J261" s="447">
        <v>0.2</v>
      </c>
      <c r="K261" s="447" t="s">
        <v>550</v>
      </c>
      <c r="L261" s="447" t="s">
        <v>550</v>
      </c>
      <c r="M261" s="447" t="s">
        <v>550</v>
      </c>
      <c r="N261" s="448">
        <v>0.22522522522522523</v>
      </c>
    </row>
    <row r="262" spans="1:14" ht="15.75" thickBot="1">
      <c r="A262" s="164" t="s">
        <v>660</v>
      </c>
      <c r="B262" s="451">
        <v>0.40435745937961598</v>
      </c>
      <c r="C262" s="451">
        <v>0.62456747404844293</v>
      </c>
      <c r="D262" s="451">
        <v>0.44309190505173462</v>
      </c>
      <c r="E262" s="451">
        <v>0.17832167832167833</v>
      </c>
      <c r="F262" s="451">
        <v>0.35714285714285715</v>
      </c>
      <c r="G262" s="451">
        <v>0.20760233918128654</v>
      </c>
      <c r="H262" s="451">
        <v>0.21504237288135594</v>
      </c>
      <c r="I262" s="451">
        <v>0.46923076923076923</v>
      </c>
      <c r="J262" s="451">
        <v>0.26993355481727577</v>
      </c>
      <c r="K262" s="451">
        <v>0.17391304347826086</v>
      </c>
      <c r="L262" s="451">
        <v>0.20512820512820512</v>
      </c>
      <c r="M262" s="451">
        <v>0.18320610687022901</v>
      </c>
      <c r="N262" s="452">
        <v>0.37799717912552894</v>
      </c>
    </row>
    <row r="264" spans="1:14">
      <c r="A264" s="1146" t="s">
        <v>143</v>
      </c>
      <c r="B264" s="1146"/>
      <c r="C264" s="1146"/>
      <c r="D264" s="1146"/>
      <c r="E264" s="1146"/>
      <c r="F264" s="1146"/>
      <c r="G264" s="1146"/>
      <c r="H264" s="1146"/>
      <c r="I264" s="1146"/>
      <c r="J264" s="1146"/>
      <c r="K264" s="1146"/>
      <c r="L264" s="1146"/>
      <c r="M264" s="1146"/>
      <c r="N264" s="1146"/>
    </row>
    <row r="265" spans="1:14">
      <c r="A265" s="1154" t="s">
        <v>169</v>
      </c>
      <c r="B265" s="1154"/>
      <c r="C265" s="1154"/>
      <c r="D265" s="1154"/>
      <c r="E265" s="1154"/>
      <c r="F265" s="1154"/>
      <c r="G265" s="1154"/>
      <c r="H265" s="1154"/>
      <c r="I265" s="1154"/>
      <c r="J265" s="1154"/>
      <c r="K265" s="1154"/>
      <c r="L265" s="1154"/>
      <c r="M265" s="1154"/>
      <c r="N265" s="1154"/>
    </row>
    <row r="266" spans="1:14">
      <c r="A266" s="1146" t="s">
        <v>170</v>
      </c>
      <c r="B266" s="1146"/>
      <c r="C266" s="1146"/>
      <c r="D266" s="1146"/>
      <c r="E266" s="1146"/>
      <c r="F266" s="1146"/>
      <c r="G266" s="1146"/>
      <c r="H266" s="1146"/>
      <c r="I266" s="1146"/>
      <c r="J266" s="1146"/>
      <c r="K266" s="1146"/>
      <c r="L266" s="1146"/>
      <c r="M266" s="1146"/>
      <c r="N266" s="1146"/>
    </row>
    <row r="267" spans="1:14">
      <c r="A267" s="2" t="s">
        <v>21</v>
      </c>
      <c r="B267" s="103"/>
      <c r="C267" s="103"/>
      <c r="D267" s="103"/>
      <c r="E267" s="103"/>
      <c r="F267" s="103"/>
      <c r="G267" s="103"/>
      <c r="H267" s="103"/>
      <c r="I267" s="103"/>
      <c r="J267" s="103"/>
      <c r="K267" s="103"/>
      <c r="L267" s="103"/>
      <c r="M267" s="103"/>
      <c r="N267" s="103"/>
    </row>
    <row r="268" spans="1:14">
      <c r="A268" s="4" t="s">
        <v>22</v>
      </c>
      <c r="B268" s="103"/>
      <c r="C268" s="103"/>
      <c r="D268" s="103"/>
      <c r="E268" s="103"/>
      <c r="F268" s="103"/>
      <c r="G268" s="103"/>
      <c r="H268" s="103"/>
      <c r="I268" s="103"/>
      <c r="J268" s="103"/>
      <c r="K268" s="103"/>
      <c r="L268" s="103"/>
      <c r="M268" s="103"/>
      <c r="N268" s="103"/>
    </row>
    <row r="269" spans="1:14">
      <c r="A269" s="1146" t="s">
        <v>165</v>
      </c>
      <c r="B269" s="1146"/>
      <c r="C269" s="1146"/>
      <c r="D269" s="1146"/>
      <c r="E269" s="1146"/>
      <c r="F269" s="1146"/>
      <c r="G269" s="1146"/>
      <c r="H269" s="1146"/>
      <c r="I269" s="1146"/>
      <c r="J269" s="1146"/>
      <c r="K269" s="1146"/>
      <c r="L269" s="1146"/>
      <c r="M269" s="1146"/>
      <c r="N269" s="1146"/>
    </row>
    <row r="270" spans="1:14">
      <c r="A270" s="103"/>
      <c r="B270" s="103"/>
      <c r="C270" s="103"/>
      <c r="D270" s="103"/>
      <c r="E270" s="103"/>
      <c r="F270" s="103"/>
      <c r="G270" s="103"/>
      <c r="H270" s="103"/>
      <c r="I270" s="103"/>
      <c r="J270" s="103"/>
      <c r="K270" s="103"/>
      <c r="L270" s="103"/>
      <c r="M270" s="103"/>
      <c r="N270" s="103"/>
    </row>
    <row r="271" spans="1:14">
      <c r="A271" s="102" t="s">
        <v>122</v>
      </c>
      <c r="B271" s="1"/>
      <c r="C271" s="1"/>
      <c r="D271" s="1"/>
      <c r="E271" s="1"/>
      <c r="F271" s="1"/>
      <c r="G271" s="1"/>
      <c r="H271" s="1"/>
      <c r="I271" s="1"/>
      <c r="J271" s="1"/>
      <c r="K271" s="1"/>
      <c r="L271" s="1"/>
      <c r="M271" s="1"/>
      <c r="N271" s="1"/>
    </row>
    <row r="272" spans="1:14" ht="30" customHeight="1">
      <c r="A272" s="1150" t="s">
        <v>171</v>
      </c>
      <c r="B272" s="1150"/>
      <c r="C272" s="1150"/>
      <c r="D272" s="1150"/>
      <c r="E272" s="1150"/>
      <c r="F272" s="1150"/>
      <c r="G272" s="1150"/>
      <c r="H272" s="1150"/>
      <c r="I272" s="1150"/>
      <c r="J272" s="1150"/>
      <c r="K272" s="1150"/>
      <c r="L272" s="1150"/>
      <c r="M272" s="1150"/>
      <c r="N272" s="1150"/>
    </row>
  </sheetData>
  <mergeCells count="136">
    <mergeCell ref="B251:D251"/>
    <mergeCell ref="E251:G251"/>
    <mergeCell ref="H251:J251"/>
    <mergeCell ref="K251:M251"/>
    <mergeCell ref="N251:N252"/>
    <mergeCell ref="B237:D237"/>
    <mergeCell ref="E237:G237"/>
    <mergeCell ref="H237:J237"/>
    <mergeCell ref="K237:M237"/>
    <mergeCell ref="N237:N238"/>
    <mergeCell ref="B233:D233"/>
    <mergeCell ref="E233:G233"/>
    <mergeCell ref="H233:J233"/>
    <mergeCell ref="K233:M233"/>
    <mergeCell ref="N233:N234"/>
    <mergeCell ref="B227:D227"/>
    <mergeCell ref="E227:G227"/>
    <mergeCell ref="H227:J227"/>
    <mergeCell ref="K227:M227"/>
    <mergeCell ref="N227:N228"/>
    <mergeCell ref="B223:D223"/>
    <mergeCell ref="E223:G223"/>
    <mergeCell ref="H223:J223"/>
    <mergeCell ref="K223:M223"/>
    <mergeCell ref="N223:N224"/>
    <mergeCell ref="B214:D214"/>
    <mergeCell ref="E214:G214"/>
    <mergeCell ref="H214:J214"/>
    <mergeCell ref="K214:M214"/>
    <mergeCell ref="N214:N215"/>
    <mergeCell ref="B203:D203"/>
    <mergeCell ref="E203:G203"/>
    <mergeCell ref="H203:J203"/>
    <mergeCell ref="K203:M203"/>
    <mergeCell ref="N203:N204"/>
    <mergeCell ref="B191:D191"/>
    <mergeCell ref="E191:G191"/>
    <mergeCell ref="H191:J191"/>
    <mergeCell ref="K191:M191"/>
    <mergeCell ref="N191:N192"/>
    <mergeCell ref="B184:D184"/>
    <mergeCell ref="E184:G184"/>
    <mergeCell ref="H184:J184"/>
    <mergeCell ref="K184:M184"/>
    <mergeCell ref="N184:N185"/>
    <mergeCell ref="B173:D173"/>
    <mergeCell ref="E173:G173"/>
    <mergeCell ref="H173:J173"/>
    <mergeCell ref="K173:M173"/>
    <mergeCell ref="N173:N174"/>
    <mergeCell ref="B161:D161"/>
    <mergeCell ref="E161:G161"/>
    <mergeCell ref="H161:J161"/>
    <mergeCell ref="K161:M161"/>
    <mergeCell ref="N161:N162"/>
    <mergeCell ref="B150:D150"/>
    <mergeCell ref="E150:G150"/>
    <mergeCell ref="H150:J150"/>
    <mergeCell ref="K150:M150"/>
    <mergeCell ref="N150:N151"/>
    <mergeCell ref="B129:D129"/>
    <mergeCell ref="E129:G129"/>
    <mergeCell ref="H129:J129"/>
    <mergeCell ref="K129:M129"/>
    <mergeCell ref="N129:N130"/>
    <mergeCell ref="B117:D117"/>
    <mergeCell ref="E117:G117"/>
    <mergeCell ref="H117:J117"/>
    <mergeCell ref="K117:M117"/>
    <mergeCell ref="N117:N118"/>
    <mergeCell ref="B108:D108"/>
    <mergeCell ref="E108:G108"/>
    <mergeCell ref="H108:J108"/>
    <mergeCell ref="K108:M108"/>
    <mergeCell ref="N108:N109"/>
    <mergeCell ref="B97:D97"/>
    <mergeCell ref="E97:G97"/>
    <mergeCell ref="H97:J97"/>
    <mergeCell ref="K97:M97"/>
    <mergeCell ref="N97:N98"/>
    <mergeCell ref="B89:D89"/>
    <mergeCell ref="E89:G89"/>
    <mergeCell ref="H89:J89"/>
    <mergeCell ref="K89:M89"/>
    <mergeCell ref="N89:N90"/>
    <mergeCell ref="B79:D79"/>
    <mergeCell ref="E79:G79"/>
    <mergeCell ref="H79:J79"/>
    <mergeCell ref="K79:M79"/>
    <mergeCell ref="N79:N80"/>
    <mergeCell ref="B66:D66"/>
    <mergeCell ref="E66:G66"/>
    <mergeCell ref="H66:J66"/>
    <mergeCell ref="K66:M66"/>
    <mergeCell ref="N66:N67"/>
    <mergeCell ref="B56:D56"/>
    <mergeCell ref="E56:G56"/>
    <mergeCell ref="H56:J56"/>
    <mergeCell ref="K56:M56"/>
    <mergeCell ref="N56:N57"/>
    <mergeCell ref="K14:M14"/>
    <mergeCell ref="N14:N15"/>
    <mergeCell ref="B44:D44"/>
    <mergeCell ref="E44:G44"/>
    <mergeCell ref="H44:J44"/>
    <mergeCell ref="K44:M44"/>
    <mergeCell ref="N44:N45"/>
    <mergeCell ref="B38:D38"/>
    <mergeCell ref="E38:G38"/>
    <mergeCell ref="H38:J38"/>
    <mergeCell ref="K38:M38"/>
    <mergeCell ref="N38:N39"/>
    <mergeCell ref="A1:N1"/>
    <mergeCell ref="A272:N272"/>
    <mergeCell ref="B2:D2"/>
    <mergeCell ref="E2:G2"/>
    <mergeCell ref="H2:J2"/>
    <mergeCell ref="K2:M2"/>
    <mergeCell ref="N2:N3"/>
    <mergeCell ref="A266:N266"/>
    <mergeCell ref="A264:N264"/>
    <mergeCell ref="A265:N265"/>
    <mergeCell ref="A269:N269"/>
    <mergeCell ref="B9:D9"/>
    <mergeCell ref="E9:G9"/>
    <mergeCell ref="H9:J9"/>
    <mergeCell ref="K9:M9"/>
    <mergeCell ref="N9:N10"/>
    <mergeCell ref="B27:D27"/>
    <mergeCell ref="E27:G27"/>
    <mergeCell ref="H27:J27"/>
    <mergeCell ref="K27:M27"/>
    <mergeCell ref="N27:N28"/>
    <mergeCell ref="B14:D14"/>
    <mergeCell ref="E14:G14"/>
    <mergeCell ref="H14:J14"/>
  </mergeCells>
  <pageMargins left="0.7" right="0.7" top="0.78740157499999996" bottom="0.78740157499999996" header="0.3" footer="0.3"/>
  <pageSetup paperSize="9" scale="9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dimension ref="A1:F47"/>
  <sheetViews>
    <sheetView zoomScale="90" zoomScaleNormal="90" workbookViewId="0">
      <selection sqref="A1:D1"/>
    </sheetView>
  </sheetViews>
  <sheetFormatPr defaultColWidth="9.140625" defaultRowHeight="12.75"/>
  <cols>
    <col min="1" max="1" width="54.85546875" style="2" customWidth="1"/>
    <col min="2" max="2" width="13.42578125" style="2" customWidth="1"/>
    <col min="3" max="3" width="22.42578125" style="2" customWidth="1"/>
    <col min="4" max="4" width="19.28515625" style="212" bestFit="1" customWidth="1"/>
    <col min="5" max="5" width="24" style="2" customWidth="1"/>
    <col min="6" max="6" width="23" style="2" customWidth="1"/>
    <col min="7" max="7" width="17.42578125" style="2" customWidth="1"/>
    <col min="8" max="8" width="23.85546875" style="2" customWidth="1"/>
    <col min="9" max="9" width="23" style="2" customWidth="1"/>
    <col min="10" max="10" width="22.140625" style="2" customWidth="1"/>
    <col min="11" max="11" width="25.28515625" style="2" customWidth="1"/>
    <col min="12" max="16384" width="9.140625" style="2"/>
  </cols>
  <sheetData>
    <row r="1" spans="1:4" ht="39.950000000000003" customHeight="1">
      <c r="A1" s="1167" t="s">
        <v>2390</v>
      </c>
      <c r="B1" s="1168"/>
      <c r="C1" s="1168"/>
      <c r="D1" s="1169"/>
    </row>
    <row r="2" spans="1:4" ht="39.950000000000003" customHeight="1">
      <c r="A2" s="15" t="s">
        <v>490</v>
      </c>
      <c r="B2" s="8"/>
      <c r="C2" s="8"/>
      <c r="D2" s="223"/>
    </row>
    <row r="3" spans="1:4" ht="15" customHeight="1">
      <c r="A3" s="16" t="s">
        <v>48</v>
      </c>
      <c r="B3" s="142" t="s">
        <v>49</v>
      </c>
      <c r="C3" s="142" t="s">
        <v>126</v>
      </c>
      <c r="D3" s="117" t="s">
        <v>665</v>
      </c>
    </row>
    <row r="4" spans="1:4" ht="15" customHeight="1">
      <c r="A4" s="97" t="s">
        <v>67</v>
      </c>
      <c r="B4" s="215">
        <v>15320</v>
      </c>
      <c r="C4" s="217">
        <v>10100.890026762401</v>
      </c>
      <c r="D4" s="218">
        <v>154745635.20999998</v>
      </c>
    </row>
    <row r="5" spans="1:4" ht="30" customHeight="1">
      <c r="A5" s="97" t="s">
        <v>68</v>
      </c>
      <c r="B5" s="217">
        <v>18735</v>
      </c>
      <c r="C5" s="217">
        <v>9161.5257453963168</v>
      </c>
      <c r="D5" s="216">
        <v>171641184.84</v>
      </c>
    </row>
    <row r="6" spans="1:4" ht="30" customHeight="1">
      <c r="A6" s="97" t="s">
        <v>69</v>
      </c>
      <c r="B6" s="215">
        <v>13489</v>
      </c>
      <c r="C6" s="215">
        <v>29728.396755875161</v>
      </c>
      <c r="D6" s="218">
        <v>401006343.84000003</v>
      </c>
    </row>
    <row r="7" spans="1:4" ht="30" customHeight="1">
      <c r="A7" s="97" t="s">
        <v>70</v>
      </c>
      <c r="B7" s="217">
        <v>640</v>
      </c>
      <c r="C7" s="217">
        <v>10352.860781250001</v>
      </c>
      <c r="D7" s="216">
        <v>6625830.9000000004</v>
      </c>
    </row>
    <row r="8" spans="1:4" ht="15" customHeight="1">
      <c r="A8" s="97" t="s">
        <v>76</v>
      </c>
      <c r="B8" s="217">
        <v>1409</v>
      </c>
      <c r="C8" s="217">
        <v>18391.691682044006</v>
      </c>
      <c r="D8" s="216">
        <v>25913893.580000002</v>
      </c>
    </row>
    <row r="9" spans="1:4" ht="15" customHeight="1">
      <c r="A9" s="97" t="s">
        <v>71</v>
      </c>
      <c r="B9" s="215">
        <v>155140</v>
      </c>
      <c r="C9" s="215">
        <v>5161.7276177001422</v>
      </c>
      <c r="D9" s="218">
        <v>800790422.61000001</v>
      </c>
    </row>
    <row r="10" spans="1:4" ht="15" customHeight="1">
      <c r="A10" s="470" t="s">
        <v>77</v>
      </c>
      <c r="B10" s="219">
        <v>144133</v>
      </c>
      <c r="C10" s="219">
        <v>4907.5701387607278</v>
      </c>
      <c r="D10" s="220">
        <v>707342806.80999994</v>
      </c>
    </row>
    <row r="11" spans="1:4" ht="15" customHeight="1">
      <c r="A11" s="97" t="s">
        <v>72</v>
      </c>
      <c r="B11" s="215">
        <v>10970</v>
      </c>
      <c r="C11" s="215">
        <v>39653.482384685507</v>
      </c>
      <c r="D11" s="218">
        <v>434998701.76000005</v>
      </c>
    </row>
    <row r="12" spans="1:4" ht="15" customHeight="1">
      <c r="A12" s="97" t="s">
        <v>73</v>
      </c>
      <c r="B12" s="215">
        <v>1358</v>
      </c>
      <c r="C12" s="215">
        <v>58939.401958762886</v>
      </c>
      <c r="D12" s="218">
        <v>80039707.859999999</v>
      </c>
    </row>
    <row r="13" spans="1:4" ht="30" customHeight="1">
      <c r="A13" s="97" t="s">
        <v>74</v>
      </c>
      <c r="B13" s="217">
        <v>16836</v>
      </c>
      <c r="C13" s="222">
        <v>55698.18208481824</v>
      </c>
      <c r="D13" s="216">
        <v>937734593.57999992</v>
      </c>
    </row>
    <row r="14" spans="1:4" ht="15" customHeight="1">
      <c r="A14" s="97" t="s">
        <v>75</v>
      </c>
      <c r="B14" s="217">
        <v>17530</v>
      </c>
      <c r="C14" s="217">
        <v>13090.266517969196</v>
      </c>
      <c r="D14" s="216">
        <v>229472372.06</v>
      </c>
    </row>
    <row r="15" spans="1:4" ht="15" customHeight="1" thickBot="1">
      <c r="A15" s="19" t="s">
        <v>4</v>
      </c>
      <c r="B15" s="213">
        <f>SUM(B4:B9,B11:B14)</f>
        <v>251427</v>
      </c>
      <c r="C15" s="213">
        <f>((C4*B4)+(C5*B5)+(C6*B6)+(C7*B7)+(C8*B8)+(C9*B9)+(C11*B11)+(C12*B12)+(C13*B13)+(C14*B14))/B15</f>
        <v>12898.251525253851</v>
      </c>
      <c r="D15" s="221">
        <v>3242968686.2399998</v>
      </c>
    </row>
    <row r="16" spans="1:4" ht="15" customHeight="1">
      <c r="A16" s="1"/>
      <c r="B16" s="1"/>
      <c r="C16" s="1"/>
    </row>
    <row r="17" spans="1:6" ht="15" customHeight="1">
      <c r="A17" s="85" t="s">
        <v>149</v>
      </c>
      <c r="B17" s="1"/>
      <c r="C17" s="1"/>
    </row>
    <row r="18" spans="1:6" ht="39" customHeight="1">
      <c r="A18" s="1165" t="s">
        <v>178</v>
      </c>
      <c r="B18" s="1165"/>
      <c r="C18" s="1165"/>
    </row>
    <row r="19" spans="1:6" ht="38.25" customHeight="1">
      <c r="A19" s="1166" t="s">
        <v>150</v>
      </c>
      <c r="B19" s="1166"/>
      <c r="C19" s="1166"/>
    </row>
    <row r="20" spans="1:6" ht="15" customHeight="1"/>
    <row r="21" spans="1:6" ht="15">
      <c r="F21"/>
    </row>
    <row r="22" spans="1:6" ht="15">
      <c r="F22"/>
    </row>
    <row r="23" spans="1:6" ht="15">
      <c r="F23"/>
    </row>
    <row r="24" spans="1:6" ht="15">
      <c r="F24"/>
    </row>
    <row r="25" spans="1:6" ht="15">
      <c r="F25"/>
    </row>
    <row r="26" spans="1:6" ht="15">
      <c r="F26"/>
    </row>
    <row r="27" spans="1:6" ht="15">
      <c r="F27"/>
    </row>
    <row r="28" spans="1:6" ht="15">
      <c r="F28"/>
    </row>
    <row r="29" spans="1:6" ht="15">
      <c r="F29"/>
    </row>
    <row r="30" spans="1:6" ht="15">
      <c r="F30"/>
    </row>
    <row r="31" spans="1:6" ht="15">
      <c r="F31"/>
    </row>
    <row r="32" spans="1:6" ht="15">
      <c r="F32"/>
    </row>
    <row r="33" spans="6:6" ht="15">
      <c r="F33"/>
    </row>
    <row r="34" spans="6:6" ht="15">
      <c r="F34"/>
    </row>
    <row r="35" spans="6:6" ht="15">
      <c r="F35"/>
    </row>
    <row r="36" spans="6:6" ht="15">
      <c r="F36"/>
    </row>
    <row r="37" spans="6:6" ht="15">
      <c r="F37"/>
    </row>
    <row r="38" spans="6:6" ht="15">
      <c r="F38"/>
    </row>
    <row r="39" spans="6:6" ht="15">
      <c r="F39"/>
    </row>
    <row r="40" spans="6:6" ht="15">
      <c r="F40"/>
    </row>
    <row r="41" spans="6:6" ht="15">
      <c r="F41"/>
    </row>
    <row r="42" spans="6:6" ht="15">
      <c r="F42"/>
    </row>
    <row r="43" spans="6:6" ht="15">
      <c r="F43"/>
    </row>
    <row r="44" spans="6:6" ht="15">
      <c r="F44"/>
    </row>
    <row r="45" spans="6:6" ht="15">
      <c r="F45"/>
    </row>
    <row r="46" spans="6:6" ht="15">
      <c r="F46"/>
    </row>
    <row r="47" spans="6:6" ht="15">
      <c r="F47"/>
    </row>
  </sheetData>
  <mergeCells count="3">
    <mergeCell ref="A18:C18"/>
    <mergeCell ref="A19:C19"/>
    <mergeCell ref="A1:D1"/>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pageSetUpPr fitToPage="1"/>
  </sheetPr>
  <dimension ref="A1:M20"/>
  <sheetViews>
    <sheetView zoomScaleNormal="100" workbookViewId="0">
      <selection sqref="A1:K1"/>
    </sheetView>
  </sheetViews>
  <sheetFormatPr defaultColWidth="9.140625" defaultRowHeight="12.75"/>
  <cols>
    <col min="1" max="1" width="31"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25.5" customHeight="1">
      <c r="A1" s="1173" t="s">
        <v>2391</v>
      </c>
      <c r="B1" s="1120"/>
      <c r="C1" s="1120"/>
      <c r="D1" s="1120"/>
      <c r="E1" s="1120"/>
      <c r="F1" s="1120"/>
      <c r="G1" s="1120"/>
      <c r="H1" s="1120"/>
      <c r="I1" s="1120"/>
      <c r="J1" s="1121"/>
      <c r="K1" s="1122"/>
    </row>
    <row r="2" spans="1:11" s="5" customFormat="1" ht="38.25" customHeight="1">
      <c r="A2" s="1135" t="s">
        <v>10</v>
      </c>
      <c r="B2" s="1131" t="s">
        <v>9</v>
      </c>
      <c r="C2" s="1174" t="s">
        <v>0</v>
      </c>
      <c r="D2" s="1174"/>
      <c r="E2" s="1174" t="s">
        <v>2</v>
      </c>
      <c r="F2" s="1174"/>
      <c r="G2" s="1174" t="s">
        <v>1</v>
      </c>
      <c r="H2" s="1174"/>
      <c r="I2" s="1171" t="s">
        <v>3</v>
      </c>
      <c r="J2" s="1172"/>
      <c r="K2" s="37" t="s">
        <v>4</v>
      </c>
    </row>
    <row r="3" spans="1:11" s="5" customFormat="1" ht="13.5" thickBot="1">
      <c r="A3" s="1144"/>
      <c r="B3" s="1145"/>
      <c r="C3" s="31" t="s">
        <v>23</v>
      </c>
      <c r="D3" s="31" t="s">
        <v>24</v>
      </c>
      <c r="E3" s="31" t="s">
        <v>23</v>
      </c>
      <c r="F3" s="31" t="s">
        <v>24</v>
      </c>
      <c r="G3" s="31" t="s">
        <v>23</v>
      </c>
      <c r="H3" s="31" t="s">
        <v>24</v>
      </c>
      <c r="I3" s="81" t="s">
        <v>23</v>
      </c>
      <c r="J3" s="81" t="s">
        <v>24</v>
      </c>
      <c r="K3" s="25"/>
    </row>
    <row r="4" spans="1:11" s="5" customFormat="1">
      <c r="A4" s="17" t="s">
        <v>5</v>
      </c>
      <c r="B4" s="10" t="s">
        <v>8</v>
      </c>
      <c r="C4" s="144">
        <v>2715</v>
      </c>
      <c r="D4" s="144">
        <v>94</v>
      </c>
      <c r="E4" s="144">
        <v>0</v>
      </c>
      <c r="F4" s="144">
        <v>0</v>
      </c>
      <c r="G4" s="144">
        <v>2407</v>
      </c>
      <c r="H4" s="144">
        <v>91</v>
      </c>
      <c r="I4" s="225">
        <v>219</v>
      </c>
      <c r="J4" s="226">
        <v>391</v>
      </c>
      <c r="K4" s="149">
        <v>5917</v>
      </c>
    </row>
    <row r="5" spans="1:11" s="5" customFormat="1">
      <c r="A5" s="17" t="s">
        <v>11</v>
      </c>
      <c r="B5" s="11" t="s">
        <v>6</v>
      </c>
      <c r="C5" s="144">
        <v>7247</v>
      </c>
      <c r="D5" s="144">
        <v>863</v>
      </c>
      <c r="E5" s="144">
        <v>1</v>
      </c>
      <c r="F5" s="144">
        <v>0</v>
      </c>
      <c r="G5" s="144">
        <v>6552</v>
      </c>
      <c r="H5" s="144">
        <v>1195</v>
      </c>
      <c r="I5" s="225">
        <v>179</v>
      </c>
      <c r="J5" s="226">
        <v>497</v>
      </c>
      <c r="K5" s="149">
        <v>16534</v>
      </c>
    </row>
    <row r="6" spans="1:11" s="5" customFormat="1">
      <c r="A6" s="17" t="s">
        <v>12</v>
      </c>
      <c r="B6" s="11">
        <v>41.43</v>
      </c>
      <c r="C6" s="144">
        <v>1225</v>
      </c>
      <c r="D6" s="144">
        <v>267</v>
      </c>
      <c r="E6" s="144">
        <v>189</v>
      </c>
      <c r="F6" s="144">
        <v>0</v>
      </c>
      <c r="G6" s="144">
        <v>1109</v>
      </c>
      <c r="H6" s="144">
        <v>337</v>
      </c>
      <c r="I6" s="225">
        <v>85</v>
      </c>
      <c r="J6" s="226">
        <v>40</v>
      </c>
      <c r="K6" s="149">
        <v>3252</v>
      </c>
    </row>
    <row r="7" spans="1:11" s="5" customFormat="1">
      <c r="A7" s="17" t="s">
        <v>13</v>
      </c>
      <c r="B7" s="11" t="s">
        <v>7</v>
      </c>
      <c r="C7" s="144">
        <v>1668</v>
      </c>
      <c r="D7" s="144">
        <v>491</v>
      </c>
      <c r="E7" s="144">
        <v>2501</v>
      </c>
      <c r="F7" s="144">
        <v>0</v>
      </c>
      <c r="G7" s="144">
        <v>402</v>
      </c>
      <c r="H7" s="144">
        <v>185</v>
      </c>
      <c r="I7" s="225">
        <v>50</v>
      </c>
      <c r="J7" s="226">
        <v>207</v>
      </c>
      <c r="K7" s="149">
        <v>5504</v>
      </c>
    </row>
    <row r="8" spans="1:11" s="5" customFormat="1">
      <c r="A8" s="17" t="s">
        <v>14</v>
      </c>
      <c r="B8" s="11" t="s">
        <v>20</v>
      </c>
      <c r="C8" s="144">
        <v>3535</v>
      </c>
      <c r="D8" s="144">
        <v>619</v>
      </c>
      <c r="E8" s="144">
        <v>30</v>
      </c>
      <c r="F8" s="144">
        <v>0</v>
      </c>
      <c r="G8" s="144">
        <v>2421</v>
      </c>
      <c r="H8" s="144">
        <v>484</v>
      </c>
      <c r="I8" s="225">
        <v>62</v>
      </c>
      <c r="J8" s="226">
        <v>218</v>
      </c>
      <c r="K8" s="149">
        <v>7369</v>
      </c>
    </row>
    <row r="9" spans="1:11" s="5" customFormat="1">
      <c r="A9" s="17" t="s">
        <v>15</v>
      </c>
      <c r="B9" s="11">
        <v>62.65</v>
      </c>
      <c r="C9" s="144">
        <v>6151</v>
      </c>
      <c r="D9" s="144">
        <v>929</v>
      </c>
      <c r="E9" s="144">
        <v>53</v>
      </c>
      <c r="F9" s="144">
        <v>0</v>
      </c>
      <c r="G9" s="144">
        <v>5133</v>
      </c>
      <c r="H9" s="144">
        <v>1462</v>
      </c>
      <c r="I9" s="225">
        <v>47</v>
      </c>
      <c r="J9" s="226">
        <v>133</v>
      </c>
      <c r="K9" s="149">
        <v>13908</v>
      </c>
    </row>
    <row r="10" spans="1:11" s="5" customFormat="1" ht="25.5">
      <c r="A10" s="17" t="s">
        <v>16</v>
      </c>
      <c r="B10" s="11">
        <v>68</v>
      </c>
      <c r="C10" s="144">
        <v>84</v>
      </c>
      <c r="D10" s="144">
        <v>148</v>
      </c>
      <c r="E10" s="144">
        <v>1153</v>
      </c>
      <c r="F10" s="144">
        <v>0</v>
      </c>
      <c r="G10" s="144">
        <v>0</v>
      </c>
      <c r="H10" s="144">
        <v>62</v>
      </c>
      <c r="I10" s="225">
        <v>5</v>
      </c>
      <c r="J10" s="226">
        <v>85</v>
      </c>
      <c r="K10" s="149">
        <v>1537</v>
      </c>
    </row>
    <row r="11" spans="1:11" s="5" customFormat="1">
      <c r="A11" s="17" t="s">
        <v>17</v>
      </c>
      <c r="B11" s="11">
        <v>74.75</v>
      </c>
      <c r="C11" s="144">
        <v>3105</v>
      </c>
      <c r="D11" s="144">
        <v>1848</v>
      </c>
      <c r="E11" s="144">
        <v>455</v>
      </c>
      <c r="F11" s="144">
        <v>206</v>
      </c>
      <c r="G11" s="144">
        <v>2168</v>
      </c>
      <c r="H11" s="144">
        <v>1303</v>
      </c>
      <c r="I11" s="225">
        <v>28</v>
      </c>
      <c r="J11" s="226">
        <v>65</v>
      </c>
      <c r="K11" s="149">
        <v>9178</v>
      </c>
    </row>
    <row r="12" spans="1:11" s="5" customFormat="1">
      <c r="A12" s="17" t="s">
        <v>18</v>
      </c>
      <c r="B12" s="11">
        <v>77</v>
      </c>
      <c r="C12" s="144">
        <v>206</v>
      </c>
      <c r="D12" s="144">
        <v>51</v>
      </c>
      <c r="E12" s="144">
        <v>81</v>
      </c>
      <c r="F12" s="144">
        <v>18</v>
      </c>
      <c r="G12" s="144">
        <v>165</v>
      </c>
      <c r="H12" s="144">
        <v>36</v>
      </c>
      <c r="I12" s="225">
        <v>7</v>
      </c>
      <c r="J12" s="226">
        <v>30</v>
      </c>
      <c r="K12" s="149">
        <v>594</v>
      </c>
    </row>
    <row r="13" spans="1:11" s="5" customFormat="1">
      <c r="A13" s="17" t="s">
        <v>19</v>
      </c>
      <c r="B13" s="11">
        <v>81.819999999999993</v>
      </c>
      <c r="C13" s="144">
        <v>1168</v>
      </c>
      <c r="D13" s="144">
        <v>109</v>
      </c>
      <c r="E13" s="144">
        <v>100</v>
      </c>
      <c r="F13" s="144">
        <v>0</v>
      </c>
      <c r="G13" s="144">
        <v>810</v>
      </c>
      <c r="H13" s="144">
        <v>53</v>
      </c>
      <c r="I13" s="225">
        <v>30</v>
      </c>
      <c r="J13" s="226">
        <v>65</v>
      </c>
      <c r="K13" s="149">
        <v>2335</v>
      </c>
    </row>
    <row r="14" spans="1:11">
      <c r="A14" s="21" t="s">
        <v>110</v>
      </c>
      <c r="B14" s="98" t="s">
        <v>109</v>
      </c>
      <c r="C14" s="145">
        <v>27104</v>
      </c>
      <c r="D14" s="145">
        <v>5419</v>
      </c>
      <c r="E14" s="145">
        <v>4563</v>
      </c>
      <c r="F14" s="145">
        <v>224</v>
      </c>
      <c r="G14" s="145">
        <v>21167</v>
      </c>
      <c r="H14" s="145">
        <v>5208</v>
      </c>
      <c r="I14" s="145">
        <v>712</v>
      </c>
      <c r="J14" s="145">
        <v>1731</v>
      </c>
      <c r="K14" s="227">
        <v>66128</v>
      </c>
    </row>
    <row r="15" spans="1:11">
      <c r="A15" s="104" t="s">
        <v>666</v>
      </c>
      <c r="B15" s="99" t="s">
        <v>109</v>
      </c>
      <c r="C15" s="228">
        <v>15787</v>
      </c>
      <c r="D15" s="228">
        <v>3783</v>
      </c>
      <c r="E15" s="228">
        <v>3058</v>
      </c>
      <c r="F15" s="228">
        <v>208</v>
      </c>
      <c r="G15" s="228">
        <v>11695</v>
      </c>
      <c r="H15" s="228">
        <v>3194</v>
      </c>
      <c r="I15" s="228">
        <v>310</v>
      </c>
      <c r="J15" s="228">
        <v>700</v>
      </c>
      <c r="K15" s="149">
        <v>38735</v>
      </c>
    </row>
    <row r="16" spans="1:11" ht="13.5" thickBot="1">
      <c r="A16" s="105" t="s">
        <v>519</v>
      </c>
      <c r="B16" s="100" t="s">
        <v>109</v>
      </c>
      <c r="C16" s="229">
        <v>4137</v>
      </c>
      <c r="D16" s="229">
        <v>130</v>
      </c>
      <c r="E16" s="229">
        <v>1062</v>
      </c>
      <c r="F16" s="229">
        <v>1</v>
      </c>
      <c r="G16" s="229">
        <v>3602</v>
      </c>
      <c r="H16" s="229">
        <v>169</v>
      </c>
      <c r="I16" s="229">
        <v>246</v>
      </c>
      <c r="J16" s="229">
        <v>252</v>
      </c>
      <c r="K16" s="148">
        <v>9599</v>
      </c>
    </row>
    <row r="18" spans="1:13" ht="15" customHeight="1">
      <c r="A18" s="1170" t="s">
        <v>144</v>
      </c>
      <c r="B18" s="1170"/>
      <c r="C18" s="1170"/>
      <c r="D18" s="1170"/>
      <c r="E18" s="1170"/>
      <c r="F18" s="1170"/>
      <c r="G18" s="1170"/>
      <c r="H18" s="1170"/>
      <c r="I18" s="1170"/>
      <c r="J18" s="1170"/>
      <c r="K18" s="1170"/>
    </row>
    <row r="19" spans="1:13" ht="15" customHeight="1">
      <c r="A19" s="1170" t="s">
        <v>172</v>
      </c>
      <c r="B19" s="1170"/>
      <c r="C19" s="1170"/>
      <c r="D19" s="1170"/>
      <c r="E19" s="1170"/>
      <c r="F19" s="1170"/>
      <c r="G19" s="1170"/>
      <c r="H19" s="1170"/>
      <c r="I19" s="1170"/>
      <c r="J19" s="1170"/>
      <c r="K19" s="1170"/>
    </row>
    <row r="20" spans="1:13" ht="15">
      <c r="A20" s="4" t="s">
        <v>667</v>
      </c>
      <c r="B20"/>
      <c r="C20"/>
      <c r="D20"/>
      <c r="E20"/>
      <c r="F20"/>
      <c r="G20"/>
      <c r="H20"/>
      <c r="I20"/>
      <c r="J20"/>
      <c r="K20"/>
      <c r="L20"/>
      <c r="M20"/>
    </row>
  </sheetData>
  <mergeCells count="9">
    <mergeCell ref="A18:K18"/>
    <mergeCell ref="A19:K19"/>
    <mergeCell ref="I2:J2"/>
    <mergeCell ref="A1:K1"/>
    <mergeCell ref="C2:D2"/>
    <mergeCell ref="E2:F2"/>
    <mergeCell ref="G2:H2"/>
    <mergeCell ref="A2:A3"/>
    <mergeCell ref="B2:B3"/>
  </mergeCells>
  <pageMargins left="0.25" right="0.25"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6">
    <pageSetUpPr fitToPage="1"/>
  </sheetPr>
  <dimension ref="A1:W18"/>
  <sheetViews>
    <sheetView zoomScaleNormal="100" workbookViewId="0">
      <selection sqref="A1:R1"/>
    </sheetView>
  </sheetViews>
  <sheetFormatPr defaultColWidth="9.140625" defaultRowHeight="12.75"/>
  <cols>
    <col min="1" max="1" width="31.5703125" style="2" customWidth="1"/>
    <col min="2" max="3" width="10.42578125" style="3" customWidth="1"/>
    <col min="4" max="4" width="8.28515625" style="1" customWidth="1"/>
    <col min="5" max="5" width="7.42578125" style="1" customWidth="1"/>
    <col min="6" max="7" width="9.140625" style="1" customWidth="1"/>
    <col min="8" max="8" width="8.5703125" style="1" customWidth="1"/>
    <col min="9" max="9" width="7.42578125" style="1" customWidth="1"/>
    <col min="10" max="12" width="8.7109375" style="1" customWidth="1"/>
    <col min="13" max="13" width="8.140625" style="1" customWidth="1"/>
    <col min="14" max="15" width="8.5703125" style="1" customWidth="1"/>
    <col min="16" max="16" width="8.140625" style="1" customWidth="1"/>
    <col min="17" max="20" width="9.140625" style="1"/>
    <col min="21" max="21" width="11.28515625" style="1" customWidth="1"/>
    <col min="22" max="16384" width="9.140625" style="1"/>
  </cols>
  <sheetData>
    <row r="1" spans="1:23" ht="25.5" customHeight="1">
      <c r="A1" s="1119" t="s">
        <v>2392</v>
      </c>
      <c r="B1" s="1120"/>
      <c r="C1" s="1120"/>
      <c r="D1" s="1120"/>
      <c r="E1" s="1120"/>
      <c r="F1" s="1120"/>
      <c r="G1" s="1120"/>
      <c r="H1" s="1120"/>
      <c r="I1" s="1120"/>
      <c r="J1" s="1120"/>
      <c r="K1" s="1120"/>
      <c r="L1" s="1120"/>
      <c r="M1" s="1120"/>
      <c r="N1" s="1120"/>
      <c r="O1" s="1120"/>
      <c r="P1" s="1120"/>
      <c r="Q1" s="1120"/>
      <c r="R1" s="1122"/>
      <c r="T1" s="61"/>
      <c r="U1" s="57"/>
      <c r="V1" s="57"/>
      <c r="W1" s="57"/>
    </row>
    <row r="2" spans="1:23" s="5" customFormat="1" ht="38.25" customHeight="1">
      <c r="A2" s="1135" t="s">
        <v>10</v>
      </c>
      <c r="B2" s="1131" t="s">
        <v>9</v>
      </c>
      <c r="C2" s="1175" t="s">
        <v>0</v>
      </c>
      <c r="D2" s="1176"/>
      <c r="E2" s="1176"/>
      <c r="F2" s="1177"/>
      <c r="G2" s="1175" t="s">
        <v>2</v>
      </c>
      <c r="H2" s="1176"/>
      <c r="I2" s="1176"/>
      <c r="J2" s="1177"/>
      <c r="K2" s="1175" t="s">
        <v>1</v>
      </c>
      <c r="L2" s="1176"/>
      <c r="M2" s="1176"/>
      <c r="N2" s="1177"/>
      <c r="O2" s="1175" t="s">
        <v>3</v>
      </c>
      <c r="P2" s="1176"/>
      <c r="Q2" s="1176"/>
      <c r="R2" s="1178"/>
    </row>
    <row r="3" spans="1:23" s="5" customFormat="1" ht="51.75" customHeight="1" thickBot="1">
      <c r="A3" s="1144"/>
      <c r="B3" s="1145"/>
      <c r="C3" s="106" t="s">
        <v>105</v>
      </c>
      <c r="D3" s="106" t="s">
        <v>26</v>
      </c>
      <c r="E3" s="106" t="s">
        <v>92</v>
      </c>
      <c r="F3" s="106" t="s">
        <v>93</v>
      </c>
      <c r="G3" s="106" t="s">
        <v>105</v>
      </c>
      <c r="H3" s="106" t="s">
        <v>26</v>
      </c>
      <c r="I3" s="106" t="s">
        <v>92</v>
      </c>
      <c r="J3" s="106" t="s">
        <v>93</v>
      </c>
      <c r="K3" s="106" t="s">
        <v>105</v>
      </c>
      <c r="L3" s="106" t="s">
        <v>26</v>
      </c>
      <c r="M3" s="106" t="s">
        <v>92</v>
      </c>
      <c r="N3" s="106" t="s">
        <v>93</v>
      </c>
      <c r="O3" s="106" t="s">
        <v>105</v>
      </c>
      <c r="P3" s="106" t="s">
        <v>26</v>
      </c>
      <c r="Q3" s="106" t="s">
        <v>92</v>
      </c>
      <c r="R3" s="107" t="s">
        <v>93</v>
      </c>
    </row>
    <row r="4" spans="1:23" ht="12.75" customHeight="1">
      <c r="A4" s="17" t="s">
        <v>5</v>
      </c>
      <c r="B4" s="10" t="s">
        <v>8</v>
      </c>
      <c r="C4" s="236">
        <v>17828</v>
      </c>
      <c r="D4" s="144">
        <v>20999</v>
      </c>
      <c r="E4" s="144">
        <v>12210</v>
      </c>
      <c r="F4" s="144">
        <v>7663</v>
      </c>
      <c r="G4" s="144">
        <v>0</v>
      </c>
      <c r="H4" s="144">
        <v>0</v>
      </c>
      <c r="I4" s="144">
        <v>0</v>
      </c>
      <c r="J4" s="144">
        <v>0</v>
      </c>
      <c r="K4" s="144">
        <v>4989</v>
      </c>
      <c r="L4" s="144">
        <v>5895</v>
      </c>
      <c r="M4" s="144">
        <v>3551</v>
      </c>
      <c r="N4" s="144">
        <v>2776</v>
      </c>
      <c r="O4" s="144">
        <v>1078</v>
      </c>
      <c r="P4" s="144">
        <v>1096</v>
      </c>
      <c r="Q4" s="144">
        <v>918</v>
      </c>
      <c r="R4" s="237">
        <v>852</v>
      </c>
    </row>
    <row r="5" spans="1:23" ht="12.75" customHeight="1">
      <c r="A5" s="17" t="s">
        <v>11</v>
      </c>
      <c r="B5" s="11" t="s">
        <v>6</v>
      </c>
      <c r="C5" s="236">
        <v>33110</v>
      </c>
      <c r="D5" s="144">
        <v>36217</v>
      </c>
      <c r="E5" s="144">
        <v>26385</v>
      </c>
      <c r="F5" s="144">
        <v>18738</v>
      </c>
      <c r="G5" s="144">
        <v>534</v>
      </c>
      <c r="H5" s="144">
        <v>629</v>
      </c>
      <c r="I5" s="144">
        <v>302</v>
      </c>
      <c r="J5" s="144">
        <v>180</v>
      </c>
      <c r="K5" s="144">
        <v>12900</v>
      </c>
      <c r="L5" s="144">
        <v>14685</v>
      </c>
      <c r="M5" s="144">
        <v>11147</v>
      </c>
      <c r="N5" s="144">
        <v>8986</v>
      </c>
      <c r="O5" s="144">
        <v>1529</v>
      </c>
      <c r="P5" s="144">
        <v>1561</v>
      </c>
      <c r="Q5" s="144">
        <v>1384</v>
      </c>
      <c r="R5" s="237">
        <v>1231</v>
      </c>
    </row>
    <row r="6" spans="1:23">
      <c r="A6" s="17" t="s">
        <v>12</v>
      </c>
      <c r="B6" s="11">
        <v>41.43</v>
      </c>
      <c r="C6" s="236">
        <v>7671</v>
      </c>
      <c r="D6" s="144">
        <v>8920</v>
      </c>
      <c r="E6" s="144">
        <v>6634</v>
      </c>
      <c r="F6" s="144">
        <v>4053</v>
      </c>
      <c r="G6" s="144">
        <v>1050</v>
      </c>
      <c r="H6" s="144">
        <v>0</v>
      </c>
      <c r="I6" s="144">
        <v>0</v>
      </c>
      <c r="J6" s="144">
        <v>0</v>
      </c>
      <c r="K6" s="144">
        <v>2624</v>
      </c>
      <c r="L6" s="144">
        <v>3067</v>
      </c>
      <c r="M6" s="144">
        <v>2247</v>
      </c>
      <c r="N6" s="144">
        <v>1606</v>
      </c>
      <c r="O6" s="144">
        <v>349</v>
      </c>
      <c r="P6" s="144">
        <v>315</v>
      </c>
      <c r="Q6" s="144">
        <v>242</v>
      </c>
      <c r="R6" s="237">
        <v>187</v>
      </c>
    </row>
    <row r="7" spans="1:23">
      <c r="A7" s="17" t="s">
        <v>13</v>
      </c>
      <c r="B7" s="11" t="s">
        <v>7</v>
      </c>
      <c r="C7" s="236">
        <v>13665</v>
      </c>
      <c r="D7" s="144">
        <v>17356</v>
      </c>
      <c r="E7" s="144">
        <v>5554</v>
      </c>
      <c r="F7" s="144">
        <v>3945</v>
      </c>
      <c r="G7" s="144">
        <v>16629</v>
      </c>
      <c r="H7" s="144">
        <v>27356</v>
      </c>
      <c r="I7" s="144">
        <v>5233</v>
      </c>
      <c r="J7" s="144">
        <v>3400</v>
      </c>
      <c r="K7" s="144">
        <v>2002</v>
      </c>
      <c r="L7" s="144">
        <v>2290</v>
      </c>
      <c r="M7" s="144">
        <v>1181</v>
      </c>
      <c r="N7" s="144">
        <v>931</v>
      </c>
      <c r="O7" s="144">
        <v>590</v>
      </c>
      <c r="P7" s="144">
        <v>569</v>
      </c>
      <c r="Q7" s="144">
        <v>497</v>
      </c>
      <c r="R7" s="237">
        <v>482</v>
      </c>
    </row>
    <row r="8" spans="1:23">
      <c r="A8" s="17" t="s">
        <v>14</v>
      </c>
      <c r="B8" s="11" t="s">
        <v>20</v>
      </c>
      <c r="C8" s="236">
        <v>23813</v>
      </c>
      <c r="D8" s="144">
        <v>32543</v>
      </c>
      <c r="E8" s="144">
        <v>12960</v>
      </c>
      <c r="F8" s="144">
        <v>8764</v>
      </c>
      <c r="G8" s="144">
        <v>29</v>
      </c>
      <c r="H8" s="144">
        <v>29</v>
      </c>
      <c r="I8" s="144">
        <v>16</v>
      </c>
      <c r="J8" s="144">
        <v>15</v>
      </c>
      <c r="K8" s="144">
        <v>8015</v>
      </c>
      <c r="L8" s="144">
        <v>10227</v>
      </c>
      <c r="M8" s="144">
        <v>4922</v>
      </c>
      <c r="N8" s="144">
        <v>3878</v>
      </c>
      <c r="O8" s="144">
        <v>865</v>
      </c>
      <c r="P8" s="144">
        <v>901</v>
      </c>
      <c r="Q8" s="144">
        <v>589</v>
      </c>
      <c r="R8" s="237">
        <v>560</v>
      </c>
    </row>
    <row r="9" spans="1:23" ht="12.75" customHeight="1">
      <c r="A9" s="17" t="s">
        <v>15</v>
      </c>
      <c r="B9" s="11">
        <v>62.65</v>
      </c>
      <c r="C9" s="236">
        <v>28122</v>
      </c>
      <c r="D9" s="144">
        <v>34099</v>
      </c>
      <c r="E9" s="144">
        <v>19803</v>
      </c>
      <c r="F9" s="144">
        <v>13326</v>
      </c>
      <c r="G9" s="144">
        <v>0</v>
      </c>
      <c r="H9" s="144">
        <v>0</v>
      </c>
      <c r="I9" s="144">
        <v>0</v>
      </c>
      <c r="J9" s="144">
        <v>0</v>
      </c>
      <c r="K9" s="144">
        <v>12395</v>
      </c>
      <c r="L9" s="144">
        <v>15848</v>
      </c>
      <c r="M9" s="144">
        <v>10067</v>
      </c>
      <c r="N9" s="144">
        <v>7412</v>
      </c>
      <c r="O9" s="144">
        <v>585</v>
      </c>
      <c r="P9" s="144">
        <v>599</v>
      </c>
      <c r="Q9" s="144">
        <v>412</v>
      </c>
      <c r="R9" s="237">
        <v>394</v>
      </c>
    </row>
    <row r="10" spans="1:23" ht="25.5">
      <c r="A10" s="17" t="s">
        <v>16</v>
      </c>
      <c r="B10" s="11">
        <v>68</v>
      </c>
      <c r="C10" s="236">
        <v>1598</v>
      </c>
      <c r="D10" s="144">
        <v>1779</v>
      </c>
      <c r="E10" s="144">
        <v>803</v>
      </c>
      <c r="F10" s="144">
        <v>441</v>
      </c>
      <c r="G10" s="144">
        <v>7482</v>
      </c>
      <c r="H10" s="144">
        <v>7482</v>
      </c>
      <c r="I10" s="144">
        <v>2347</v>
      </c>
      <c r="J10" s="144">
        <v>1649</v>
      </c>
      <c r="K10" s="144">
        <v>339</v>
      </c>
      <c r="L10" s="144">
        <v>339</v>
      </c>
      <c r="M10" s="144">
        <v>127</v>
      </c>
      <c r="N10" s="144">
        <v>117</v>
      </c>
      <c r="O10" s="144">
        <v>215</v>
      </c>
      <c r="P10" s="144">
        <v>233</v>
      </c>
      <c r="Q10" s="144">
        <v>165</v>
      </c>
      <c r="R10" s="237">
        <v>154</v>
      </c>
    </row>
    <row r="11" spans="1:23">
      <c r="A11" s="17" t="s">
        <v>17</v>
      </c>
      <c r="B11" s="11">
        <v>74.75</v>
      </c>
      <c r="C11" s="236">
        <v>25698</v>
      </c>
      <c r="D11" s="144">
        <v>32227</v>
      </c>
      <c r="E11" s="144">
        <v>11856</v>
      </c>
      <c r="F11" s="144">
        <v>8599</v>
      </c>
      <c r="G11" s="144">
        <v>2945</v>
      </c>
      <c r="H11" s="144">
        <v>3161</v>
      </c>
      <c r="I11" s="144">
        <v>1444</v>
      </c>
      <c r="J11" s="144">
        <v>1069</v>
      </c>
      <c r="K11" s="144">
        <v>8632</v>
      </c>
      <c r="L11" s="144">
        <v>10556</v>
      </c>
      <c r="M11" s="144">
        <v>5051</v>
      </c>
      <c r="N11" s="144">
        <v>4041</v>
      </c>
      <c r="O11" s="144">
        <v>318</v>
      </c>
      <c r="P11" s="144">
        <v>328</v>
      </c>
      <c r="Q11" s="144">
        <v>233</v>
      </c>
      <c r="R11" s="237">
        <v>220</v>
      </c>
    </row>
    <row r="12" spans="1:23">
      <c r="A12" s="17" t="s">
        <v>18</v>
      </c>
      <c r="B12" s="11">
        <v>77</v>
      </c>
      <c r="C12" s="236">
        <v>5117</v>
      </c>
      <c r="D12" s="144">
        <v>5839</v>
      </c>
      <c r="E12" s="144">
        <v>591</v>
      </c>
      <c r="F12" s="144">
        <v>501</v>
      </c>
      <c r="G12" s="144">
        <v>0</v>
      </c>
      <c r="H12" s="144">
        <v>0</v>
      </c>
      <c r="I12" s="144">
        <v>0</v>
      </c>
      <c r="J12" s="144">
        <v>0</v>
      </c>
      <c r="K12" s="144">
        <v>706</v>
      </c>
      <c r="L12" s="144">
        <v>853</v>
      </c>
      <c r="M12" s="144">
        <v>225</v>
      </c>
      <c r="N12" s="144">
        <v>210</v>
      </c>
      <c r="O12" s="144">
        <v>66</v>
      </c>
      <c r="P12" s="144">
        <v>68</v>
      </c>
      <c r="Q12" s="144">
        <v>52</v>
      </c>
      <c r="R12" s="237">
        <v>50</v>
      </c>
    </row>
    <row r="13" spans="1:23">
      <c r="A13" s="17" t="s">
        <v>19</v>
      </c>
      <c r="B13" s="11">
        <v>81.819999999999993</v>
      </c>
      <c r="C13" s="236">
        <v>6963</v>
      </c>
      <c r="D13" s="144">
        <v>7687</v>
      </c>
      <c r="E13" s="144">
        <v>2397</v>
      </c>
      <c r="F13" s="144">
        <v>1861</v>
      </c>
      <c r="G13" s="144">
        <v>915</v>
      </c>
      <c r="H13" s="144">
        <v>1018</v>
      </c>
      <c r="I13" s="144">
        <v>78</v>
      </c>
      <c r="J13" s="144">
        <v>75</v>
      </c>
      <c r="K13" s="144">
        <v>2033</v>
      </c>
      <c r="L13" s="144">
        <v>2198</v>
      </c>
      <c r="M13" s="144">
        <v>1197</v>
      </c>
      <c r="N13" s="144">
        <v>1073</v>
      </c>
      <c r="O13" s="144">
        <v>279</v>
      </c>
      <c r="P13" s="144">
        <v>281</v>
      </c>
      <c r="Q13" s="144">
        <v>177</v>
      </c>
      <c r="R13" s="237">
        <v>173</v>
      </c>
    </row>
    <row r="14" spans="1:23" ht="13.5" thickBot="1">
      <c r="A14" s="109" t="s">
        <v>2402</v>
      </c>
      <c r="B14" s="110" t="s">
        <v>109</v>
      </c>
      <c r="C14" s="238">
        <v>154540</v>
      </c>
      <c r="D14" s="239">
        <v>197669</v>
      </c>
      <c r="E14" s="239">
        <v>99193</v>
      </c>
      <c r="F14" s="239">
        <v>67891</v>
      </c>
      <c r="G14" s="239">
        <v>29395</v>
      </c>
      <c r="H14" s="239">
        <v>39675</v>
      </c>
      <c r="I14" s="239">
        <v>9420</v>
      </c>
      <c r="J14" s="239">
        <v>6388</v>
      </c>
      <c r="K14" s="239">
        <v>53466</v>
      </c>
      <c r="L14" s="239">
        <v>65959</v>
      </c>
      <c r="M14" s="239">
        <v>39716</v>
      </c>
      <c r="N14" s="239">
        <v>31030</v>
      </c>
      <c r="O14" s="239">
        <v>5857</v>
      </c>
      <c r="P14" s="239">
        <v>5951</v>
      </c>
      <c r="Q14" s="239">
        <v>4669</v>
      </c>
      <c r="R14" s="240">
        <v>4303</v>
      </c>
    </row>
    <row r="16" spans="1:23">
      <c r="A16" s="4" t="s">
        <v>167</v>
      </c>
    </row>
    <row r="17" spans="1:3">
      <c r="A17" s="2" t="s">
        <v>21</v>
      </c>
      <c r="C17" s="4"/>
    </row>
    <row r="18" spans="1:3">
      <c r="A18" s="4" t="s">
        <v>22</v>
      </c>
    </row>
  </sheetData>
  <mergeCells count="7">
    <mergeCell ref="A2:A3"/>
    <mergeCell ref="B2:B3"/>
    <mergeCell ref="A1:R1"/>
    <mergeCell ref="C2:F2"/>
    <mergeCell ref="G2:J2"/>
    <mergeCell ref="K2:N2"/>
    <mergeCell ref="O2:R2"/>
  </mergeCells>
  <pageMargins left="0.7" right="0.7" top="0.75" bottom="0.75" header="0.3" footer="0.3"/>
  <pageSetup paperSize="9" scale="76" orientation="landscape"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A1:M10"/>
  <sheetViews>
    <sheetView workbookViewId="0">
      <selection sqref="A1:K1"/>
    </sheetView>
  </sheetViews>
  <sheetFormatPr defaultColWidth="9.140625" defaultRowHeight="15"/>
  <cols>
    <col min="1" max="1" width="9.5703125" style="2" bestFit="1" customWidth="1"/>
    <col min="2" max="2" width="12.7109375" style="3" customWidth="1"/>
    <col min="3" max="3" width="9.28515625" style="1" customWidth="1"/>
    <col min="4" max="4" width="8.5703125" style="1" customWidth="1"/>
    <col min="5" max="5" width="9" style="1" customWidth="1"/>
    <col min="6" max="6" width="9.140625" style="1" customWidth="1"/>
    <col min="7" max="7" width="9" style="1" customWidth="1"/>
    <col min="8" max="8" width="23.7109375" style="1" customWidth="1"/>
    <col min="9" max="9" width="13.140625" style="1" customWidth="1"/>
    <col min="10" max="10" width="14.85546875" style="1" customWidth="1"/>
    <col min="11" max="11" width="11.85546875" style="1" customWidth="1"/>
    <col min="12" max="13" width="9.140625" style="44"/>
    <col min="14" max="16384" width="9.140625" style="1"/>
  </cols>
  <sheetData>
    <row r="1" spans="1:13" ht="25.5" customHeight="1" thickBot="1">
      <c r="A1" s="1179" t="s">
        <v>2393</v>
      </c>
      <c r="B1" s="1180"/>
      <c r="C1" s="1180"/>
      <c r="D1" s="1180"/>
      <c r="E1" s="1180"/>
      <c r="F1" s="1180"/>
      <c r="G1" s="1180"/>
      <c r="H1" s="1180"/>
      <c r="I1" s="1180"/>
      <c r="J1" s="1181"/>
      <c r="K1" s="1182"/>
    </row>
    <row r="2" spans="1:13" s="5" customFormat="1" ht="38.25" customHeight="1">
      <c r="A2" s="1193"/>
      <c r="B2" s="1185" t="s">
        <v>27</v>
      </c>
      <c r="C2" s="1186"/>
      <c r="D2" s="1186"/>
      <c r="E2" s="1186"/>
      <c r="F2" s="1186"/>
      <c r="G2" s="1186"/>
      <c r="H2" s="1187"/>
      <c r="I2" s="1190" t="s">
        <v>94</v>
      </c>
      <c r="J2" s="1191" t="s">
        <v>123</v>
      </c>
      <c r="K2" s="1188" t="s">
        <v>97</v>
      </c>
    </row>
    <row r="3" spans="1:13" s="5" customFormat="1" ht="47.1" customHeight="1" thickBot="1">
      <c r="A3" s="1194"/>
      <c r="B3" s="69" t="s">
        <v>145</v>
      </c>
      <c r="C3" s="69" t="s">
        <v>28</v>
      </c>
      <c r="D3" s="69" t="s">
        <v>29</v>
      </c>
      <c r="E3" s="69" t="s">
        <v>30</v>
      </c>
      <c r="F3" s="69" t="s">
        <v>31</v>
      </c>
      <c r="G3" s="69" t="s">
        <v>32</v>
      </c>
      <c r="H3" s="69" t="s">
        <v>81</v>
      </c>
      <c r="I3" s="1145"/>
      <c r="J3" s="1192"/>
      <c r="K3" s="1189"/>
    </row>
    <row r="4" spans="1:13" ht="15" customHeight="1">
      <c r="A4" s="111" t="s">
        <v>4</v>
      </c>
      <c r="B4" s="241">
        <v>17354.046400000003</v>
      </c>
      <c r="C4" s="242">
        <v>2018.6276000000003</v>
      </c>
      <c r="D4" s="242">
        <v>3808.2054999999996</v>
      </c>
      <c r="E4" s="242">
        <v>8996.0487000000012</v>
      </c>
      <c r="F4" s="242">
        <v>1156.5423999999998</v>
      </c>
      <c r="G4" s="242">
        <v>740.32740000000013</v>
      </c>
      <c r="H4" s="242">
        <v>634.19479999999999</v>
      </c>
      <c r="I4" s="242">
        <v>3616.1304</v>
      </c>
      <c r="J4" s="243">
        <v>18470.042999999994</v>
      </c>
      <c r="K4" s="244">
        <v>39440.154800000004</v>
      </c>
    </row>
    <row r="5" spans="1:13" ht="15" customHeight="1" thickBot="1">
      <c r="A5" s="114" t="s">
        <v>89</v>
      </c>
      <c r="B5" s="245">
        <v>6079.4035999999996</v>
      </c>
      <c r="C5" s="246">
        <v>309.10719999999998</v>
      </c>
      <c r="D5" s="246">
        <v>946.94860000000006</v>
      </c>
      <c r="E5" s="246">
        <v>3628.3718000000003</v>
      </c>
      <c r="F5" s="246">
        <v>600.41169999999988</v>
      </c>
      <c r="G5" s="246">
        <v>440.21729999999997</v>
      </c>
      <c r="H5" s="246">
        <v>209.74699999999996</v>
      </c>
      <c r="I5" s="246">
        <v>1447.3025000000005</v>
      </c>
      <c r="J5" s="247">
        <v>11797.8971</v>
      </c>
      <c r="K5" s="248">
        <v>19089.265699999996</v>
      </c>
    </row>
    <row r="6" spans="1:13" ht="12.75" customHeight="1">
      <c r="A6" s="83"/>
      <c r="B6" s="84"/>
      <c r="C6" s="85"/>
      <c r="D6" s="85"/>
      <c r="E6" s="85"/>
      <c r="F6" s="85"/>
      <c r="G6" s="85"/>
      <c r="H6" s="85"/>
      <c r="I6" s="85"/>
      <c r="J6" s="85"/>
      <c r="K6" s="85"/>
      <c r="L6" s="45"/>
      <c r="M6" s="45"/>
    </row>
    <row r="7" spans="1:13">
      <c r="A7" s="1184" t="s">
        <v>174</v>
      </c>
      <c r="B7" s="1184"/>
      <c r="C7" s="1184"/>
      <c r="D7" s="1184"/>
      <c r="E7" s="1184"/>
      <c r="F7" s="1184"/>
      <c r="G7" s="1184"/>
      <c r="H7" s="1184"/>
      <c r="I7" s="1184"/>
      <c r="J7" s="1184"/>
      <c r="K7" s="1184"/>
      <c r="L7" s="45"/>
      <c r="M7" s="45"/>
    </row>
    <row r="8" spans="1:13" ht="15" customHeight="1">
      <c r="A8" s="1183" t="s">
        <v>101</v>
      </c>
      <c r="B8" s="1183"/>
      <c r="C8" s="1183"/>
      <c r="D8" s="1183"/>
      <c r="E8" s="1183"/>
      <c r="F8" s="1183"/>
      <c r="G8" s="1183"/>
      <c r="H8" s="1183"/>
      <c r="I8" s="1183"/>
      <c r="J8" s="1183"/>
      <c r="K8" s="1183"/>
      <c r="L8" s="56"/>
      <c r="M8" s="56"/>
    </row>
    <row r="9" spans="1:13" ht="25.5" customHeight="1">
      <c r="A9" s="1184" t="s">
        <v>124</v>
      </c>
      <c r="B9" s="1184"/>
      <c r="C9" s="1184"/>
      <c r="D9" s="1184"/>
      <c r="E9" s="1184"/>
      <c r="F9" s="1184"/>
      <c r="G9" s="1184"/>
      <c r="H9" s="1184"/>
      <c r="I9" s="1184"/>
      <c r="J9" s="1184"/>
      <c r="K9" s="1184"/>
    </row>
    <row r="10" spans="1:13">
      <c r="A10" s="1146" t="s">
        <v>146</v>
      </c>
      <c r="B10" s="1146"/>
      <c r="C10" s="1146"/>
      <c r="D10" s="1146"/>
      <c r="E10" s="1146"/>
      <c r="F10" s="1146"/>
      <c r="G10" s="1146"/>
      <c r="H10" s="1146"/>
      <c r="I10" s="1146"/>
      <c r="J10" s="1146"/>
      <c r="K10" s="1146"/>
    </row>
  </sheetData>
  <mergeCells count="10">
    <mergeCell ref="A10:K10"/>
    <mergeCell ref="A1:K1"/>
    <mergeCell ref="A8:K8"/>
    <mergeCell ref="A9:K9"/>
    <mergeCell ref="A7:K7"/>
    <mergeCell ref="B2:H2"/>
    <mergeCell ref="K2:K3"/>
    <mergeCell ref="I2:I3"/>
    <mergeCell ref="J2:J3"/>
    <mergeCell ref="A2:A3"/>
  </mergeCells>
  <pageMargins left="0.7" right="0.7" top="0.75" bottom="0.75" header="0.3" footer="0.3"/>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pageSetUpPr fitToPage="1"/>
  </sheetPr>
  <dimension ref="A1:Q13"/>
  <sheetViews>
    <sheetView zoomScaleNormal="100" workbookViewId="0">
      <selection sqref="A1:Q1"/>
    </sheetView>
  </sheetViews>
  <sheetFormatPr defaultColWidth="9.140625" defaultRowHeight="12.75"/>
  <cols>
    <col min="1" max="1" width="21.28515625" style="2" customWidth="1"/>
    <col min="2" max="2" width="8.140625" style="1" customWidth="1"/>
    <col min="3" max="3" width="7.85546875" style="1" customWidth="1"/>
    <col min="4" max="5" width="7.7109375" style="1" customWidth="1"/>
    <col min="6" max="7" width="7.85546875" style="1" customWidth="1"/>
    <col min="8" max="8" width="8" style="1" customWidth="1"/>
    <col min="9" max="11" width="7.85546875" style="1" customWidth="1"/>
    <col min="12" max="12" width="12.5703125" style="1" customWidth="1"/>
    <col min="13" max="13" width="11.28515625" style="1" customWidth="1"/>
    <col min="14" max="14" width="8.28515625" style="1" customWidth="1"/>
    <col min="15" max="15" width="8.85546875" style="1" customWidth="1"/>
    <col min="16" max="16" width="9.140625" style="1"/>
    <col min="17" max="17" width="9" style="1" customWidth="1"/>
    <col min="18" max="16384" width="9.140625" style="1"/>
  </cols>
  <sheetData>
    <row r="1" spans="1:17" ht="25.5" customHeight="1">
      <c r="A1" s="1195" t="s">
        <v>441</v>
      </c>
      <c r="B1" s="1196"/>
      <c r="C1" s="1196"/>
      <c r="D1" s="1196"/>
      <c r="E1" s="1196"/>
      <c r="F1" s="1196"/>
      <c r="G1" s="1196"/>
      <c r="H1" s="1196"/>
      <c r="I1" s="1196"/>
      <c r="J1" s="1196"/>
      <c r="K1" s="1196"/>
      <c r="L1" s="1196"/>
      <c r="M1" s="1196"/>
      <c r="N1" s="1196"/>
      <c r="O1" s="1196"/>
      <c r="P1" s="1196"/>
      <c r="Q1" s="1197"/>
    </row>
    <row r="2" spans="1:17" s="5" customFormat="1" ht="38.25" customHeight="1">
      <c r="A2" s="1135" t="s">
        <v>2394</v>
      </c>
      <c r="B2" s="1127" t="s">
        <v>27</v>
      </c>
      <c r="C2" s="1127"/>
      <c r="D2" s="1127"/>
      <c r="E2" s="1127"/>
      <c r="F2" s="1127"/>
      <c r="G2" s="1127"/>
      <c r="H2" s="1127"/>
      <c r="I2" s="1127"/>
      <c r="J2" s="1127"/>
      <c r="K2" s="1127"/>
      <c r="L2" s="1127"/>
      <c r="M2" s="1127"/>
      <c r="N2" s="1127" t="s">
        <v>95</v>
      </c>
      <c r="O2" s="1127"/>
      <c r="P2" s="1203" t="s">
        <v>4</v>
      </c>
      <c r="Q2" s="1199" t="s">
        <v>33</v>
      </c>
    </row>
    <row r="3" spans="1:17" s="5" customFormat="1" ht="39.6" customHeight="1">
      <c r="A3" s="1198"/>
      <c r="B3" s="1127" t="s">
        <v>28</v>
      </c>
      <c r="C3" s="1127"/>
      <c r="D3" s="1127" t="s">
        <v>29</v>
      </c>
      <c r="E3" s="1127"/>
      <c r="F3" s="1127" t="s">
        <v>30</v>
      </c>
      <c r="G3" s="1127"/>
      <c r="H3" s="1127" t="s">
        <v>31</v>
      </c>
      <c r="I3" s="1127"/>
      <c r="J3" s="1127" t="s">
        <v>32</v>
      </c>
      <c r="K3" s="1127"/>
      <c r="L3" s="1127" t="s">
        <v>66</v>
      </c>
      <c r="M3" s="1127"/>
      <c r="N3" s="1127"/>
      <c r="O3" s="1127"/>
      <c r="P3" s="1203"/>
      <c r="Q3" s="1200"/>
    </row>
    <row r="4" spans="1:17" s="5" customFormat="1" ht="13.5" customHeight="1" thickBot="1">
      <c r="A4" s="1144"/>
      <c r="B4" s="32" t="s">
        <v>4</v>
      </c>
      <c r="C4" s="32" t="s">
        <v>33</v>
      </c>
      <c r="D4" s="32" t="s">
        <v>4</v>
      </c>
      <c r="E4" s="32" t="s">
        <v>33</v>
      </c>
      <c r="F4" s="32" t="s">
        <v>4</v>
      </c>
      <c r="G4" s="32" t="s">
        <v>33</v>
      </c>
      <c r="H4" s="32" t="s">
        <v>4</v>
      </c>
      <c r="I4" s="32" t="s">
        <v>33</v>
      </c>
      <c r="J4" s="32" t="s">
        <v>4</v>
      </c>
      <c r="K4" s="32" t="s">
        <v>33</v>
      </c>
      <c r="L4" s="32" t="s">
        <v>4</v>
      </c>
      <c r="M4" s="32" t="s">
        <v>33</v>
      </c>
      <c r="N4" s="32" t="s">
        <v>4</v>
      </c>
      <c r="O4" s="32" t="s">
        <v>33</v>
      </c>
      <c r="P4" s="1204"/>
      <c r="Q4" s="1201"/>
    </row>
    <row r="5" spans="1:17" s="6" customFormat="1" ht="12.75" customHeight="1">
      <c r="A5" s="115" t="s">
        <v>34</v>
      </c>
      <c r="B5" s="251">
        <v>0</v>
      </c>
      <c r="C5" s="251">
        <v>0</v>
      </c>
      <c r="D5" s="251">
        <v>1</v>
      </c>
      <c r="E5" s="251">
        <v>1</v>
      </c>
      <c r="F5" s="251">
        <v>247</v>
      </c>
      <c r="G5" s="251">
        <v>103</v>
      </c>
      <c r="H5" s="251">
        <v>470</v>
      </c>
      <c r="I5" s="251">
        <v>245</v>
      </c>
      <c r="J5" s="251">
        <v>123</v>
      </c>
      <c r="K5" s="252">
        <v>84</v>
      </c>
      <c r="L5" s="251">
        <v>127</v>
      </c>
      <c r="M5" s="251">
        <v>46</v>
      </c>
      <c r="N5" s="251">
        <v>1722</v>
      </c>
      <c r="O5" s="251">
        <v>701</v>
      </c>
      <c r="P5" s="253">
        <v>2690</v>
      </c>
      <c r="Q5" s="254">
        <v>1180</v>
      </c>
    </row>
    <row r="6" spans="1:17" s="6" customFormat="1" ht="12.75" customHeight="1">
      <c r="A6" s="23" t="s">
        <v>35</v>
      </c>
      <c r="B6" s="255">
        <v>21</v>
      </c>
      <c r="C6" s="255">
        <v>2</v>
      </c>
      <c r="D6" s="255">
        <v>497</v>
      </c>
      <c r="E6" s="255">
        <v>64</v>
      </c>
      <c r="F6" s="255">
        <v>4804</v>
      </c>
      <c r="G6" s="255">
        <v>1702</v>
      </c>
      <c r="H6" s="255">
        <v>826</v>
      </c>
      <c r="I6" s="255">
        <v>403</v>
      </c>
      <c r="J6" s="255">
        <v>304</v>
      </c>
      <c r="K6" s="255">
        <v>169</v>
      </c>
      <c r="L6" s="255">
        <v>440</v>
      </c>
      <c r="M6" s="255">
        <v>171</v>
      </c>
      <c r="N6" s="255">
        <v>2311</v>
      </c>
      <c r="O6" s="255">
        <v>757</v>
      </c>
      <c r="P6" s="256">
        <v>9203</v>
      </c>
      <c r="Q6" s="237">
        <v>3268</v>
      </c>
    </row>
    <row r="7" spans="1:17" s="6" customFormat="1" ht="12.75" customHeight="1">
      <c r="A7" s="23" t="s">
        <v>36</v>
      </c>
      <c r="B7" s="255">
        <v>268</v>
      </c>
      <c r="C7" s="255">
        <v>34</v>
      </c>
      <c r="D7" s="255">
        <v>1538</v>
      </c>
      <c r="E7" s="255">
        <v>310</v>
      </c>
      <c r="F7" s="255">
        <v>4138</v>
      </c>
      <c r="G7" s="255">
        <v>1723</v>
      </c>
      <c r="H7" s="255">
        <v>364</v>
      </c>
      <c r="I7" s="255">
        <v>187</v>
      </c>
      <c r="J7" s="255">
        <v>298</v>
      </c>
      <c r="K7" s="255">
        <v>170</v>
      </c>
      <c r="L7" s="255">
        <v>242</v>
      </c>
      <c r="M7" s="255">
        <v>79</v>
      </c>
      <c r="N7" s="255">
        <v>763</v>
      </c>
      <c r="O7" s="255">
        <v>270</v>
      </c>
      <c r="P7" s="256">
        <v>7611</v>
      </c>
      <c r="Q7" s="237">
        <v>2773</v>
      </c>
    </row>
    <row r="8" spans="1:17" s="6" customFormat="1" ht="12.75" customHeight="1">
      <c r="A8" s="23" t="s">
        <v>37</v>
      </c>
      <c r="B8" s="255">
        <v>645</v>
      </c>
      <c r="C8" s="255">
        <v>101</v>
      </c>
      <c r="D8" s="255">
        <v>1074</v>
      </c>
      <c r="E8" s="255">
        <v>374</v>
      </c>
      <c r="F8" s="255">
        <v>1928</v>
      </c>
      <c r="G8" s="255">
        <v>929</v>
      </c>
      <c r="H8" s="255">
        <v>161</v>
      </c>
      <c r="I8" s="255">
        <v>92</v>
      </c>
      <c r="J8" s="255">
        <v>235</v>
      </c>
      <c r="K8" s="255">
        <v>142</v>
      </c>
      <c r="L8" s="255">
        <v>79</v>
      </c>
      <c r="M8" s="255">
        <v>33</v>
      </c>
      <c r="N8" s="255">
        <v>317</v>
      </c>
      <c r="O8" s="255">
        <v>110</v>
      </c>
      <c r="P8" s="256">
        <v>4439</v>
      </c>
      <c r="Q8" s="237">
        <v>1781</v>
      </c>
    </row>
    <row r="9" spans="1:17" s="6" customFormat="1">
      <c r="A9" s="23" t="s">
        <v>38</v>
      </c>
      <c r="B9" s="255">
        <v>964</v>
      </c>
      <c r="C9" s="255">
        <v>163</v>
      </c>
      <c r="D9" s="255">
        <v>1153</v>
      </c>
      <c r="E9" s="255">
        <v>329</v>
      </c>
      <c r="F9" s="255">
        <v>1226</v>
      </c>
      <c r="G9" s="255">
        <v>527</v>
      </c>
      <c r="H9" s="255">
        <v>97</v>
      </c>
      <c r="I9" s="255">
        <v>52</v>
      </c>
      <c r="J9" s="255">
        <v>131</v>
      </c>
      <c r="K9" s="255">
        <v>71</v>
      </c>
      <c r="L9" s="255">
        <v>44</v>
      </c>
      <c r="M9" s="255">
        <v>10</v>
      </c>
      <c r="N9" s="255">
        <v>186</v>
      </c>
      <c r="O9" s="255">
        <v>47</v>
      </c>
      <c r="P9" s="256">
        <v>3801</v>
      </c>
      <c r="Q9" s="237">
        <v>1199</v>
      </c>
    </row>
    <row r="10" spans="1:17" s="6" customFormat="1">
      <c r="A10" s="23" t="s">
        <v>39</v>
      </c>
      <c r="B10" s="255">
        <v>727</v>
      </c>
      <c r="C10" s="255">
        <v>89</v>
      </c>
      <c r="D10" s="255">
        <v>520</v>
      </c>
      <c r="E10" s="255">
        <v>96</v>
      </c>
      <c r="F10" s="255">
        <v>230</v>
      </c>
      <c r="G10" s="255">
        <v>83</v>
      </c>
      <c r="H10" s="255">
        <v>11</v>
      </c>
      <c r="I10" s="255">
        <v>5</v>
      </c>
      <c r="J10" s="255">
        <v>30</v>
      </c>
      <c r="K10" s="255">
        <v>8</v>
      </c>
      <c r="L10" s="255">
        <v>31</v>
      </c>
      <c r="M10" s="255">
        <v>5</v>
      </c>
      <c r="N10" s="255">
        <v>165</v>
      </c>
      <c r="O10" s="255">
        <v>23</v>
      </c>
      <c r="P10" s="256">
        <v>1714</v>
      </c>
      <c r="Q10" s="237">
        <v>309</v>
      </c>
    </row>
    <row r="11" spans="1:17" ht="13.5" thickBot="1">
      <c r="A11" s="19" t="s">
        <v>4</v>
      </c>
      <c r="B11" s="257">
        <v>2625</v>
      </c>
      <c r="C11" s="257">
        <v>389</v>
      </c>
      <c r="D11" s="257">
        <v>4783</v>
      </c>
      <c r="E11" s="257">
        <v>1174</v>
      </c>
      <c r="F11" s="257">
        <v>12573</v>
      </c>
      <c r="G11" s="257">
        <v>5067</v>
      </c>
      <c r="H11" s="257">
        <v>1929</v>
      </c>
      <c r="I11" s="257">
        <v>984</v>
      </c>
      <c r="J11" s="257">
        <v>1121</v>
      </c>
      <c r="K11" s="257">
        <v>644</v>
      </c>
      <c r="L11" s="257">
        <v>963</v>
      </c>
      <c r="M11" s="257">
        <v>344</v>
      </c>
      <c r="N11" s="257">
        <v>5464</v>
      </c>
      <c r="O11" s="257">
        <v>1908</v>
      </c>
      <c r="P11" s="257">
        <v>29458</v>
      </c>
      <c r="Q11" s="258">
        <v>10510</v>
      </c>
    </row>
    <row r="13" spans="1:17" ht="15" customHeight="1">
      <c r="A13" s="1202" t="s">
        <v>175</v>
      </c>
      <c r="B13" s="1202"/>
      <c r="C13" s="1202"/>
      <c r="D13" s="1202"/>
      <c r="E13" s="1202"/>
      <c r="F13" s="1202"/>
      <c r="G13" s="1202"/>
      <c r="H13" s="1202"/>
      <c r="I13" s="1202"/>
      <c r="J13" s="1202"/>
      <c r="K13" s="1202"/>
      <c r="L13" s="1202"/>
      <c r="M13" s="1202"/>
      <c r="N13" s="1202"/>
      <c r="O13" s="1202"/>
      <c r="P13" s="1202"/>
    </row>
  </sheetData>
  <mergeCells count="13">
    <mergeCell ref="A1:Q1"/>
    <mergeCell ref="A2:A4"/>
    <mergeCell ref="Q2:Q4"/>
    <mergeCell ref="A13:P13"/>
    <mergeCell ref="N2:O3"/>
    <mergeCell ref="B3:C3"/>
    <mergeCell ref="D3:E3"/>
    <mergeCell ref="F3:G3"/>
    <mergeCell ref="H3:I3"/>
    <mergeCell ref="J3:K3"/>
    <mergeCell ref="B2:M2"/>
    <mergeCell ref="L3:M3"/>
    <mergeCell ref="P2:P4"/>
  </mergeCells>
  <pageMargins left="0.25" right="0.25" top="0.75" bottom="0.75" header="0.3" footer="0.3"/>
  <pageSetup paperSize="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pageSetUpPr fitToPage="1"/>
  </sheetPr>
  <dimension ref="A1:O12"/>
  <sheetViews>
    <sheetView zoomScaleNormal="100" workbookViewId="0">
      <selection sqref="A1:M1"/>
    </sheetView>
  </sheetViews>
  <sheetFormatPr defaultColWidth="9.140625" defaultRowHeight="12.75"/>
  <cols>
    <col min="1" max="1" width="22.7109375" style="2" customWidth="1"/>
    <col min="2" max="3" width="8.28515625" style="1" customWidth="1"/>
    <col min="4" max="4" width="7.42578125" style="1" customWidth="1"/>
    <col min="5" max="5" width="6.85546875" style="1" customWidth="1"/>
    <col min="6" max="7" width="14.85546875" style="1" customWidth="1"/>
    <col min="8" max="11" width="9.85546875" style="1" customWidth="1"/>
    <col min="12" max="13" width="11.85546875" style="1" customWidth="1"/>
    <col min="14" max="16384" width="9.140625" style="1"/>
  </cols>
  <sheetData>
    <row r="1" spans="1:15" ht="58.5" customHeight="1">
      <c r="A1" s="1141" t="s">
        <v>2395</v>
      </c>
      <c r="B1" s="1209"/>
      <c r="C1" s="1209"/>
      <c r="D1" s="1209"/>
      <c r="E1" s="1209"/>
      <c r="F1" s="1209"/>
      <c r="G1" s="1209"/>
      <c r="H1" s="1209"/>
      <c r="I1" s="1209"/>
      <c r="J1" s="1209"/>
      <c r="K1" s="1209"/>
      <c r="L1" s="1209"/>
      <c r="M1" s="1210"/>
      <c r="O1" s="61"/>
    </row>
    <row r="2" spans="1:15" s="5" customFormat="1" ht="30" customHeight="1">
      <c r="A2" s="1211"/>
      <c r="B2" s="1123" t="s">
        <v>27</v>
      </c>
      <c r="C2" s="1206"/>
      <c r="D2" s="1206"/>
      <c r="E2" s="1206"/>
      <c r="F2" s="1206"/>
      <c r="G2" s="1206"/>
      <c r="H2" s="1206"/>
      <c r="I2" s="1207"/>
      <c r="J2" s="1208" t="s">
        <v>95</v>
      </c>
      <c r="K2" s="1208"/>
      <c r="L2" s="1213" t="s">
        <v>4</v>
      </c>
      <c r="M2" s="1216" t="s">
        <v>147</v>
      </c>
      <c r="N2" s="86"/>
      <c r="O2" s="42"/>
    </row>
    <row r="3" spans="1:15" s="5" customFormat="1" ht="18" customHeight="1">
      <c r="A3" s="1212"/>
      <c r="B3" s="1205" t="s">
        <v>42</v>
      </c>
      <c r="C3" s="1205"/>
      <c r="D3" s="1205" t="s">
        <v>43</v>
      </c>
      <c r="E3" s="1205"/>
      <c r="F3" s="1205" t="s">
        <v>45</v>
      </c>
      <c r="G3" s="1205"/>
      <c r="H3" s="1205" t="s">
        <v>44</v>
      </c>
      <c r="I3" s="1205"/>
      <c r="J3" s="1127" t="s">
        <v>4</v>
      </c>
      <c r="K3" s="1127" t="s">
        <v>33</v>
      </c>
      <c r="L3" s="1214"/>
      <c r="M3" s="1217"/>
    </row>
    <row r="4" spans="1:15" s="5" customFormat="1" ht="15" customHeight="1">
      <c r="A4" s="15" t="s">
        <v>40</v>
      </c>
      <c r="B4" s="80" t="s">
        <v>4</v>
      </c>
      <c r="C4" s="80" t="s">
        <v>33</v>
      </c>
      <c r="D4" s="80" t="s">
        <v>4</v>
      </c>
      <c r="E4" s="80" t="s">
        <v>33</v>
      </c>
      <c r="F4" s="80" t="s">
        <v>4</v>
      </c>
      <c r="G4" s="80" t="s">
        <v>33</v>
      </c>
      <c r="H4" s="80" t="s">
        <v>4</v>
      </c>
      <c r="I4" s="80" t="s">
        <v>33</v>
      </c>
      <c r="J4" s="1127"/>
      <c r="K4" s="1127"/>
      <c r="L4" s="1215"/>
      <c r="M4" s="1218"/>
    </row>
    <row r="5" spans="1:15" s="6" customFormat="1" ht="12.75" customHeight="1">
      <c r="A5" s="23" t="s">
        <v>41</v>
      </c>
      <c r="B5" s="255">
        <v>405</v>
      </c>
      <c r="C5" s="255">
        <v>41</v>
      </c>
      <c r="D5" s="255">
        <v>583</v>
      </c>
      <c r="E5" s="255">
        <v>123</v>
      </c>
      <c r="F5" s="255">
        <v>1874</v>
      </c>
      <c r="G5" s="255">
        <v>642</v>
      </c>
      <c r="H5" s="255">
        <v>1879</v>
      </c>
      <c r="I5" s="255">
        <v>871</v>
      </c>
      <c r="J5" s="255">
        <v>1543</v>
      </c>
      <c r="K5" s="255">
        <v>583</v>
      </c>
      <c r="L5" s="256">
        <v>6284</v>
      </c>
      <c r="M5" s="1092">
        <v>2260</v>
      </c>
    </row>
    <row r="6" spans="1:15" s="6" customFormat="1" ht="12.75" customHeight="1">
      <c r="A6" s="23" t="s">
        <v>106</v>
      </c>
      <c r="B6" s="255">
        <v>381</v>
      </c>
      <c r="C6" s="255">
        <v>59</v>
      </c>
      <c r="D6" s="255">
        <v>561</v>
      </c>
      <c r="E6" s="255">
        <v>116</v>
      </c>
      <c r="F6" s="255">
        <v>1474</v>
      </c>
      <c r="G6" s="255">
        <v>596</v>
      </c>
      <c r="H6" s="255">
        <v>979</v>
      </c>
      <c r="I6" s="255">
        <v>466</v>
      </c>
      <c r="J6" s="255">
        <v>1222</v>
      </c>
      <c r="K6" s="255">
        <v>447</v>
      </c>
      <c r="L6" s="256">
        <v>4617</v>
      </c>
      <c r="M6" s="1092">
        <v>1684</v>
      </c>
    </row>
    <row r="7" spans="1:15" s="6" customFormat="1" ht="12.75" customHeight="1">
      <c r="A7" s="23" t="s">
        <v>107</v>
      </c>
      <c r="B7" s="255">
        <v>194</v>
      </c>
      <c r="C7" s="255">
        <v>28</v>
      </c>
      <c r="D7" s="255">
        <v>270</v>
      </c>
      <c r="E7" s="255">
        <v>53</v>
      </c>
      <c r="F7" s="255">
        <v>714</v>
      </c>
      <c r="G7" s="255">
        <v>270</v>
      </c>
      <c r="H7" s="255">
        <v>333</v>
      </c>
      <c r="I7" s="255">
        <v>163</v>
      </c>
      <c r="J7" s="255">
        <v>434</v>
      </c>
      <c r="K7" s="255">
        <v>179</v>
      </c>
      <c r="L7" s="256">
        <v>1945</v>
      </c>
      <c r="M7" s="1092">
        <v>693</v>
      </c>
    </row>
    <row r="8" spans="1:15" s="6" customFormat="1" ht="12.75" customHeight="1">
      <c r="A8" s="23" t="s">
        <v>108</v>
      </c>
      <c r="B8" s="255">
        <v>1684</v>
      </c>
      <c r="C8" s="255">
        <v>266</v>
      </c>
      <c r="D8" s="255">
        <v>3397</v>
      </c>
      <c r="E8" s="255">
        <v>884</v>
      </c>
      <c r="F8" s="255">
        <v>7509</v>
      </c>
      <c r="G8" s="255">
        <v>2977</v>
      </c>
      <c r="H8" s="255">
        <v>2488</v>
      </c>
      <c r="I8" s="255">
        <v>1345</v>
      </c>
      <c r="J8" s="255">
        <v>2352</v>
      </c>
      <c r="K8" s="255">
        <v>735</v>
      </c>
      <c r="L8" s="256">
        <v>17430</v>
      </c>
      <c r="M8" s="1092">
        <v>6207</v>
      </c>
    </row>
    <row r="9" spans="1:15" s="6" customFormat="1" ht="12.75" customHeight="1">
      <c r="A9" s="23" t="s">
        <v>176</v>
      </c>
      <c r="B9" s="255">
        <v>20</v>
      </c>
      <c r="C9" s="255">
        <v>1</v>
      </c>
      <c r="D9" s="255">
        <v>38</v>
      </c>
      <c r="E9" s="255">
        <v>13</v>
      </c>
      <c r="F9" s="255">
        <v>75</v>
      </c>
      <c r="G9" s="255">
        <v>23</v>
      </c>
      <c r="H9" s="255">
        <v>37</v>
      </c>
      <c r="I9" s="255">
        <v>10</v>
      </c>
      <c r="J9" s="255">
        <v>12</v>
      </c>
      <c r="K9" s="255">
        <v>8</v>
      </c>
      <c r="L9" s="256">
        <v>182</v>
      </c>
      <c r="M9" s="1092">
        <v>55</v>
      </c>
    </row>
    <row r="10" spans="1:15" s="6" customFormat="1">
      <c r="A10" s="21" t="s">
        <v>110</v>
      </c>
      <c r="B10" s="256">
        <v>2684</v>
      </c>
      <c r="C10" s="256">
        <v>395</v>
      </c>
      <c r="D10" s="256">
        <v>4848</v>
      </c>
      <c r="E10" s="256">
        <v>1188</v>
      </c>
      <c r="F10" s="256">
        <v>11361</v>
      </c>
      <c r="G10" s="256">
        <v>4391</v>
      </c>
      <c r="H10" s="256">
        <v>6002</v>
      </c>
      <c r="I10" s="256">
        <v>2973</v>
      </c>
      <c r="J10" s="256">
        <v>5563</v>
      </c>
      <c r="K10" s="256">
        <v>1952</v>
      </c>
      <c r="L10" s="256">
        <v>30458</v>
      </c>
      <c r="M10" s="1092">
        <v>10899</v>
      </c>
    </row>
    <row r="11" spans="1:15" s="34" customFormat="1">
      <c r="A11" s="4" t="s">
        <v>46</v>
      </c>
      <c r="B11" s="1"/>
      <c r="C11" s="1"/>
      <c r="D11" s="1"/>
      <c r="E11" s="1"/>
      <c r="F11" s="1"/>
      <c r="G11" s="1"/>
      <c r="H11" s="1"/>
      <c r="I11" s="1"/>
      <c r="J11" s="1"/>
      <c r="K11" s="1"/>
      <c r="L11" s="1"/>
      <c r="M11" s="33"/>
    </row>
    <row r="12" spans="1:15">
      <c r="A12" s="1184" t="s">
        <v>175</v>
      </c>
      <c r="B12" s="1184"/>
      <c r="C12" s="1184"/>
      <c r="D12" s="1184"/>
      <c r="E12" s="1184"/>
      <c r="F12" s="1184"/>
      <c r="G12" s="1184"/>
      <c r="H12" s="1184"/>
      <c r="I12" s="1184"/>
      <c r="J12" s="1184"/>
      <c r="K12" s="1184"/>
      <c r="L12" s="1184"/>
    </row>
  </sheetData>
  <mergeCells count="13">
    <mergeCell ref="B2:I2"/>
    <mergeCell ref="J2:K2"/>
    <mergeCell ref="A1:M1"/>
    <mergeCell ref="A2:A3"/>
    <mergeCell ref="L2:L4"/>
    <mergeCell ref="M2:M4"/>
    <mergeCell ref="A12:L12"/>
    <mergeCell ref="B3:C3"/>
    <mergeCell ref="D3:E3"/>
    <mergeCell ref="F3:G3"/>
    <mergeCell ref="H3:I3"/>
    <mergeCell ref="J3:J4"/>
    <mergeCell ref="K3:K4"/>
  </mergeCells>
  <pageMargins left="0.7" right="0.7" top="0.75" bottom="0.75" header="0.3" footer="0.3"/>
  <pageSetup paperSize="9" scale="8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1"/>
  <sheetViews>
    <sheetView workbookViewId="0">
      <selection sqref="A1:J1"/>
    </sheetView>
  </sheetViews>
  <sheetFormatPr defaultColWidth="9.140625" defaultRowHeight="15"/>
  <cols>
    <col min="1" max="1" width="28.140625" style="2" customWidth="1"/>
    <col min="2" max="2" width="7.5703125" style="1" customWidth="1"/>
    <col min="3" max="3" width="10" style="1" customWidth="1"/>
    <col min="4" max="4" width="10.5703125" style="1" customWidth="1"/>
    <col min="5" max="5" width="15.85546875" style="1" customWidth="1"/>
    <col min="6" max="6" width="8.5703125" style="1" customWidth="1"/>
    <col min="7" max="7" width="13.28515625" style="1" customWidth="1"/>
    <col min="8" max="8" width="17" style="1" customWidth="1"/>
    <col min="9" max="9" width="14.85546875" style="1" customWidth="1"/>
    <col min="10" max="10" width="11.85546875" style="1" customWidth="1"/>
    <col min="11" max="14" width="9.140625" style="44"/>
    <col min="15" max="16384" width="9.140625" style="1"/>
  </cols>
  <sheetData>
    <row r="1" spans="1:15" ht="24" customHeight="1" thickBot="1">
      <c r="A1" s="1179" t="s">
        <v>1558</v>
      </c>
      <c r="B1" s="1180"/>
      <c r="C1" s="1180"/>
      <c r="D1" s="1180"/>
      <c r="E1" s="1180"/>
      <c r="F1" s="1180"/>
      <c r="G1" s="1180"/>
      <c r="H1" s="1180"/>
      <c r="I1" s="1181"/>
      <c r="J1" s="1182"/>
    </row>
    <row r="2" spans="1:15" s="5" customFormat="1" ht="38.25" customHeight="1">
      <c r="A2" s="1222" t="s">
        <v>521</v>
      </c>
      <c r="B2" s="1131" t="s">
        <v>1559</v>
      </c>
      <c r="C2" s="1131" t="s">
        <v>1560</v>
      </c>
      <c r="D2" s="1219" t="s">
        <v>1561</v>
      </c>
      <c r="E2" s="1219" t="s">
        <v>1562</v>
      </c>
      <c r="F2" s="1219" t="s">
        <v>1563</v>
      </c>
      <c r="G2" s="1219" t="s">
        <v>1564</v>
      </c>
      <c r="H2" s="1191" t="s">
        <v>1565</v>
      </c>
      <c r="I2" s="1191" t="s">
        <v>1566</v>
      </c>
      <c r="J2" s="1220" t="s">
        <v>1567</v>
      </c>
    </row>
    <row r="3" spans="1:15" s="5" customFormat="1" ht="15.95" customHeight="1" thickBot="1">
      <c r="A3" s="1223"/>
      <c r="B3" s="1145"/>
      <c r="C3" s="1145"/>
      <c r="D3" s="1192"/>
      <c r="E3" s="1192"/>
      <c r="F3" s="1192"/>
      <c r="G3" s="1192"/>
      <c r="H3" s="1192"/>
      <c r="I3" s="1192"/>
      <c r="J3" s="1221"/>
    </row>
    <row r="4" spans="1:15" ht="15" customHeight="1">
      <c r="A4" s="472" t="s">
        <v>521</v>
      </c>
      <c r="B4" s="473">
        <v>1</v>
      </c>
      <c r="C4" s="473">
        <v>3</v>
      </c>
      <c r="D4" s="473">
        <v>15</v>
      </c>
      <c r="E4" s="473">
        <v>16</v>
      </c>
      <c r="F4" s="473">
        <v>1</v>
      </c>
      <c r="G4" s="473">
        <v>15</v>
      </c>
      <c r="H4" s="474"/>
      <c r="I4" s="475">
        <v>0</v>
      </c>
      <c r="J4" s="476">
        <f t="shared" ref="J4:J11" si="0">SUM(B4:I4)</f>
        <v>51</v>
      </c>
      <c r="K4" s="1"/>
      <c r="L4" s="1"/>
      <c r="M4" s="1"/>
      <c r="N4" s="1"/>
    </row>
    <row r="5" spans="1:15" ht="15" customHeight="1" thickBot="1">
      <c r="A5" s="477" t="s">
        <v>114</v>
      </c>
      <c r="B5" s="478">
        <v>0</v>
      </c>
      <c r="C5" s="478">
        <v>2</v>
      </c>
      <c r="D5" s="478">
        <v>2</v>
      </c>
      <c r="E5" s="478">
        <v>2</v>
      </c>
      <c r="F5" s="478">
        <v>0</v>
      </c>
      <c r="G5" s="478">
        <v>3</v>
      </c>
      <c r="H5" s="479"/>
      <c r="I5" s="480">
        <v>0</v>
      </c>
      <c r="J5" s="481">
        <f t="shared" si="0"/>
        <v>9</v>
      </c>
      <c r="K5" s="1"/>
      <c r="L5" s="1"/>
      <c r="M5" s="1"/>
      <c r="N5" s="1"/>
    </row>
    <row r="6" spans="1:15" ht="15" customHeight="1">
      <c r="A6" s="482" t="s">
        <v>546</v>
      </c>
      <c r="B6" s="483">
        <v>1</v>
      </c>
      <c r="C6" s="483">
        <v>3</v>
      </c>
      <c r="D6" s="483">
        <v>13</v>
      </c>
      <c r="E6" s="483">
        <v>21</v>
      </c>
      <c r="F6" s="483">
        <v>1</v>
      </c>
      <c r="G6" s="484"/>
      <c r="H6" s="483">
        <v>2</v>
      </c>
      <c r="I6" s="485">
        <v>7</v>
      </c>
      <c r="J6" s="486">
        <f t="shared" si="0"/>
        <v>48</v>
      </c>
    </row>
    <row r="7" spans="1:15" ht="15" customHeight="1" thickBot="1">
      <c r="A7" s="487" t="s">
        <v>114</v>
      </c>
      <c r="B7" s="488">
        <v>1</v>
      </c>
      <c r="C7" s="488">
        <v>0</v>
      </c>
      <c r="D7" s="488">
        <v>5</v>
      </c>
      <c r="E7" s="488">
        <v>4</v>
      </c>
      <c r="F7" s="488">
        <v>1</v>
      </c>
      <c r="G7" s="489"/>
      <c r="H7" s="488">
        <v>1</v>
      </c>
      <c r="I7" s="490">
        <v>1</v>
      </c>
      <c r="J7" s="491">
        <f t="shared" si="0"/>
        <v>13</v>
      </c>
    </row>
    <row r="8" spans="1:15" ht="15" customHeight="1">
      <c r="A8" s="492" t="s">
        <v>1674</v>
      </c>
      <c r="B8" s="493">
        <v>1</v>
      </c>
      <c r="C8" s="493">
        <v>3</v>
      </c>
      <c r="D8" s="493">
        <v>9</v>
      </c>
      <c r="E8" s="493">
        <v>13</v>
      </c>
      <c r="F8" s="493">
        <v>1</v>
      </c>
      <c r="G8" s="474"/>
      <c r="H8" s="493">
        <v>3</v>
      </c>
      <c r="I8" s="493">
        <v>9</v>
      </c>
      <c r="J8" s="494">
        <f t="shared" si="0"/>
        <v>39</v>
      </c>
    </row>
    <row r="9" spans="1:15" ht="15" customHeight="1" thickBot="1">
      <c r="A9" s="495" t="s">
        <v>114</v>
      </c>
      <c r="B9" s="113">
        <v>0</v>
      </c>
      <c r="C9" s="113">
        <v>0</v>
      </c>
      <c r="D9" s="113">
        <v>3</v>
      </c>
      <c r="E9" s="113">
        <v>3</v>
      </c>
      <c r="F9" s="113">
        <v>0</v>
      </c>
      <c r="G9" s="479"/>
      <c r="H9" s="113">
        <v>0</v>
      </c>
      <c r="I9" s="113">
        <v>3</v>
      </c>
      <c r="J9" s="496">
        <f t="shared" si="0"/>
        <v>9</v>
      </c>
    </row>
    <row r="10" spans="1:15" ht="15" customHeight="1">
      <c r="A10" s="492" t="s">
        <v>1673</v>
      </c>
      <c r="B10" s="528">
        <v>1</v>
      </c>
      <c r="C10" s="528">
        <v>3</v>
      </c>
      <c r="D10" s="528">
        <v>13</v>
      </c>
      <c r="E10" s="528">
        <v>19</v>
      </c>
      <c r="F10" s="528">
        <v>1</v>
      </c>
      <c r="G10" s="474"/>
      <c r="H10" s="528">
        <v>5</v>
      </c>
      <c r="I10" s="527">
        <v>13</v>
      </c>
      <c r="J10" s="494">
        <f t="shared" si="0"/>
        <v>55</v>
      </c>
    </row>
    <row r="11" spans="1:15" ht="15" customHeight="1" thickBot="1">
      <c r="A11" s="495" t="s">
        <v>114</v>
      </c>
      <c r="B11" s="502">
        <v>0</v>
      </c>
      <c r="C11" s="502">
        <v>0</v>
      </c>
      <c r="D11" s="502">
        <v>3</v>
      </c>
      <c r="E11" s="502">
        <v>5</v>
      </c>
      <c r="F11" s="502">
        <v>1</v>
      </c>
      <c r="G11" s="479"/>
      <c r="H11" s="502">
        <v>1</v>
      </c>
      <c r="I11" s="503">
        <v>0</v>
      </c>
      <c r="J11" s="496">
        <f t="shared" si="0"/>
        <v>10</v>
      </c>
    </row>
    <row r="12" spans="1:15" ht="15" customHeight="1">
      <c r="A12" s="497" t="s">
        <v>1570</v>
      </c>
      <c r="B12" s="498">
        <f t="shared" ref="B12:F13" si="1">SUM(B6,B8,B10)</f>
        <v>3</v>
      </c>
      <c r="C12" s="498">
        <f t="shared" si="1"/>
        <v>9</v>
      </c>
      <c r="D12" s="498">
        <f t="shared" si="1"/>
        <v>35</v>
      </c>
      <c r="E12" s="498">
        <f t="shared" si="1"/>
        <v>53</v>
      </c>
      <c r="F12" s="498">
        <f t="shared" si="1"/>
        <v>3</v>
      </c>
      <c r="G12" s="499"/>
      <c r="H12" s="498">
        <f>SUM(H6,H8,H10)</f>
        <v>10</v>
      </c>
      <c r="I12" s="498">
        <f>SUM(I6,I8,I10)</f>
        <v>29</v>
      </c>
      <c r="J12" s="501">
        <f>SUM(J6,J8,J10)</f>
        <v>142</v>
      </c>
    </row>
    <row r="13" spans="1:15" ht="15" customHeight="1" thickBot="1">
      <c r="A13" s="495" t="s">
        <v>114</v>
      </c>
      <c r="B13" s="502">
        <f t="shared" si="1"/>
        <v>1</v>
      </c>
      <c r="C13" s="502">
        <f t="shared" si="1"/>
        <v>0</v>
      </c>
      <c r="D13" s="502">
        <f t="shared" si="1"/>
        <v>11</v>
      </c>
      <c r="E13" s="502">
        <f t="shared" si="1"/>
        <v>12</v>
      </c>
      <c r="F13" s="502">
        <f t="shared" si="1"/>
        <v>2</v>
      </c>
      <c r="G13" s="502">
        <f>SUM(G7,G9)</f>
        <v>0</v>
      </c>
      <c r="H13" s="502">
        <f>SUM(H7,H9)</f>
        <v>1</v>
      </c>
      <c r="I13" s="502">
        <f>SUM(I7,I9)</f>
        <v>4</v>
      </c>
      <c r="J13" s="496">
        <f>SUM(J7,J9,J11)</f>
        <v>32</v>
      </c>
      <c r="O13" s="34"/>
    </row>
    <row r="14" spans="1:15" ht="15" customHeight="1">
      <c r="A14" s="504" t="s">
        <v>1571</v>
      </c>
      <c r="B14" s="505">
        <f t="shared" ref="B14:J14" si="2">B12+B4</f>
        <v>4</v>
      </c>
      <c r="C14" s="505">
        <f t="shared" si="2"/>
        <v>12</v>
      </c>
      <c r="D14" s="505">
        <f t="shared" si="2"/>
        <v>50</v>
      </c>
      <c r="E14" s="505">
        <f t="shared" si="2"/>
        <v>69</v>
      </c>
      <c r="F14" s="505">
        <f t="shared" si="2"/>
        <v>4</v>
      </c>
      <c r="G14" s="505">
        <f t="shared" si="2"/>
        <v>15</v>
      </c>
      <c r="H14" s="505">
        <f t="shared" si="2"/>
        <v>10</v>
      </c>
      <c r="I14" s="505">
        <f t="shared" si="2"/>
        <v>29</v>
      </c>
      <c r="J14" s="506">
        <f t="shared" si="2"/>
        <v>193</v>
      </c>
      <c r="O14" s="34"/>
    </row>
    <row r="15" spans="1:15" ht="15" customHeight="1" thickBot="1">
      <c r="A15" s="477" t="s">
        <v>114</v>
      </c>
      <c r="B15" s="502">
        <f t="shared" ref="B15:J15" si="3">B13+B5</f>
        <v>1</v>
      </c>
      <c r="C15" s="502">
        <f t="shared" si="3"/>
        <v>2</v>
      </c>
      <c r="D15" s="502">
        <f t="shared" si="3"/>
        <v>13</v>
      </c>
      <c r="E15" s="502">
        <f t="shared" si="3"/>
        <v>14</v>
      </c>
      <c r="F15" s="502">
        <f t="shared" si="3"/>
        <v>2</v>
      </c>
      <c r="G15" s="502">
        <f t="shared" si="3"/>
        <v>3</v>
      </c>
      <c r="H15" s="502">
        <f t="shared" si="3"/>
        <v>1</v>
      </c>
      <c r="I15" s="502">
        <f t="shared" si="3"/>
        <v>4</v>
      </c>
      <c r="J15" s="496">
        <f t="shared" si="3"/>
        <v>41</v>
      </c>
      <c r="O15" s="34"/>
    </row>
    <row r="16" spans="1:15" ht="15" customHeight="1">
      <c r="A16" s="83"/>
      <c r="B16" s="85"/>
      <c r="C16" s="85"/>
      <c r="D16" s="85"/>
      <c r="E16" s="85"/>
      <c r="F16" s="85"/>
      <c r="G16" s="85"/>
      <c r="H16" s="85"/>
      <c r="I16" s="85"/>
      <c r="J16" s="85"/>
      <c r="K16" s="45"/>
      <c r="L16" s="45"/>
      <c r="M16" s="45"/>
      <c r="N16" s="45"/>
      <c r="O16" s="34"/>
    </row>
    <row r="17" spans="1:15" ht="15" customHeight="1">
      <c r="A17" s="1146" t="s">
        <v>1572</v>
      </c>
      <c r="B17" s="1146"/>
      <c r="C17" s="1146"/>
      <c r="D17" s="1146"/>
      <c r="E17" s="1146"/>
      <c r="F17" s="1146"/>
      <c r="G17" s="1146"/>
      <c r="H17" s="1146"/>
      <c r="I17" s="1146"/>
      <c r="J17" s="1146"/>
      <c r="K17" s="45"/>
      <c r="L17" s="45"/>
      <c r="M17" s="45"/>
      <c r="N17" s="45"/>
      <c r="O17" s="34"/>
    </row>
    <row r="18" spans="1:15" ht="15" customHeight="1">
      <c r="A18" s="1251" t="s">
        <v>1573</v>
      </c>
      <c r="B18" s="1251"/>
      <c r="C18" s="1251"/>
      <c r="D18" s="1251"/>
      <c r="E18" s="1251"/>
      <c r="F18" s="1251"/>
      <c r="G18" s="1251"/>
      <c r="H18" s="1251"/>
      <c r="I18" s="1251"/>
      <c r="J18" s="1251"/>
      <c r="K18" s="45"/>
      <c r="L18" s="45"/>
      <c r="M18" s="45"/>
      <c r="N18" s="45"/>
      <c r="O18" s="34"/>
    </row>
    <row r="19" spans="1:15" ht="15" customHeight="1">
      <c r="A19" s="1146" t="s">
        <v>1574</v>
      </c>
      <c r="B19" s="1146"/>
      <c r="C19" s="1146"/>
      <c r="D19" s="1146"/>
      <c r="E19" s="1146"/>
      <c r="F19" s="1146"/>
      <c r="G19" s="1146"/>
      <c r="H19" s="1146"/>
      <c r="I19" s="1146"/>
      <c r="J19" s="1146"/>
      <c r="K19" s="1"/>
      <c r="L19" s="1"/>
      <c r="M19" s="1"/>
      <c r="N19" s="1"/>
    </row>
    <row r="20" spans="1:15" ht="13.5" thickBot="1">
      <c r="A20" s="1"/>
      <c r="K20" s="1"/>
      <c r="L20" s="1"/>
      <c r="M20" s="1"/>
      <c r="N20" s="1"/>
    </row>
    <row r="21" spans="1:15" ht="12.75">
      <c r="A21" s="1222" t="s">
        <v>2432</v>
      </c>
      <c r="B21" s="1131" t="s">
        <v>1559</v>
      </c>
      <c r="C21" s="1131" t="s">
        <v>1560</v>
      </c>
      <c r="D21" s="1219" t="s">
        <v>1561</v>
      </c>
      <c r="E21" s="1219" t="s">
        <v>1562</v>
      </c>
      <c r="F21" s="1219" t="s">
        <v>1563</v>
      </c>
      <c r="G21" s="1219" t="s">
        <v>1564</v>
      </c>
      <c r="H21" s="1191" t="s">
        <v>1565</v>
      </c>
      <c r="I21" s="1191" t="s">
        <v>1566</v>
      </c>
      <c r="J21" s="1220" t="s">
        <v>1567</v>
      </c>
      <c r="K21" s="1"/>
      <c r="L21" s="1"/>
      <c r="M21" s="1"/>
      <c r="N21" s="1"/>
    </row>
    <row r="22" spans="1:15" ht="41.25" customHeight="1" thickBot="1">
      <c r="A22" s="1223"/>
      <c r="B22" s="1145"/>
      <c r="C22" s="1145"/>
      <c r="D22" s="1192"/>
      <c r="E22" s="1192"/>
      <c r="F22" s="1192"/>
      <c r="G22" s="1192"/>
      <c r="H22" s="1192"/>
      <c r="I22" s="1192"/>
      <c r="J22" s="1221"/>
      <c r="K22" s="1"/>
      <c r="L22" s="1"/>
      <c r="M22" s="1"/>
      <c r="N22" s="1"/>
    </row>
    <row r="23" spans="1:15" ht="12.75">
      <c r="A23" s="472" t="s">
        <v>525</v>
      </c>
      <c r="B23" s="473">
        <v>1</v>
      </c>
      <c r="C23" s="473">
        <v>3</v>
      </c>
      <c r="D23" s="473">
        <v>21</v>
      </c>
      <c r="E23" s="473">
        <v>13</v>
      </c>
      <c r="F23" s="473">
        <v>1</v>
      </c>
      <c r="G23" s="473">
        <v>9</v>
      </c>
      <c r="H23" s="474"/>
      <c r="I23" s="475">
        <v>2</v>
      </c>
      <c r="J23" s="476">
        <f>SUM(B23:I23)</f>
        <v>50</v>
      </c>
      <c r="K23" s="1"/>
      <c r="L23" s="1"/>
      <c r="M23" s="1"/>
      <c r="N23" s="1"/>
    </row>
    <row r="24" spans="1:15" ht="15.75" thickBot="1">
      <c r="A24" s="477" t="s">
        <v>114</v>
      </c>
      <c r="B24" s="478">
        <v>0</v>
      </c>
      <c r="C24" s="478">
        <v>2</v>
      </c>
      <c r="D24" s="478">
        <v>6</v>
      </c>
      <c r="E24" s="478">
        <v>4</v>
      </c>
      <c r="F24" s="478">
        <v>0</v>
      </c>
      <c r="G24" s="478">
        <v>3</v>
      </c>
      <c r="H24" s="479"/>
      <c r="I24" s="480">
        <v>1</v>
      </c>
      <c r="J24" s="481">
        <f>SUM(B24:I24)</f>
        <v>16</v>
      </c>
    </row>
    <row r="25" spans="1:15" ht="15.75" thickBot="1">
      <c r="A25" s="1"/>
    </row>
    <row r="26" spans="1:15">
      <c r="A26" s="1222" t="s">
        <v>2433</v>
      </c>
      <c r="B26" s="1131" t="s">
        <v>1559</v>
      </c>
      <c r="C26" s="1131" t="s">
        <v>1560</v>
      </c>
      <c r="D26" s="1219" t="s">
        <v>1561</v>
      </c>
      <c r="E26" s="1219" t="s">
        <v>1562</v>
      </c>
      <c r="F26" s="1219" t="s">
        <v>1563</v>
      </c>
      <c r="G26" s="1219" t="s">
        <v>1564</v>
      </c>
      <c r="H26" s="1191" t="s">
        <v>1565</v>
      </c>
      <c r="I26" s="1191" t="s">
        <v>1566</v>
      </c>
      <c r="J26" s="1220" t="s">
        <v>1567</v>
      </c>
    </row>
    <row r="27" spans="1:15" ht="36.75" customHeight="1" thickBot="1">
      <c r="A27" s="1223"/>
      <c r="B27" s="1145"/>
      <c r="C27" s="1145"/>
      <c r="D27" s="1192"/>
      <c r="E27" s="1192"/>
      <c r="F27" s="1192"/>
      <c r="G27" s="1192"/>
      <c r="H27" s="1192"/>
      <c r="I27" s="1192"/>
      <c r="J27" s="1221"/>
    </row>
    <row r="28" spans="1:15">
      <c r="A28" s="77" t="s">
        <v>527</v>
      </c>
      <c r="B28" s="483">
        <v>1</v>
      </c>
      <c r="C28" s="483">
        <v>2</v>
      </c>
      <c r="D28" s="483">
        <v>3</v>
      </c>
      <c r="E28" s="483">
        <v>3</v>
      </c>
      <c r="F28" s="483">
        <v>1</v>
      </c>
      <c r="G28" s="484"/>
      <c r="H28" s="483">
        <v>0</v>
      </c>
      <c r="I28" s="485">
        <v>24</v>
      </c>
      <c r="J28" s="486">
        <f t="shared" ref="J28:J47" si="4">SUM(B28:I28)</f>
        <v>34</v>
      </c>
    </row>
    <row r="29" spans="1:15" ht="15.75" thickBot="1">
      <c r="A29" s="487" t="s">
        <v>114</v>
      </c>
      <c r="B29" s="488">
        <v>1</v>
      </c>
      <c r="C29" s="488">
        <v>1</v>
      </c>
      <c r="D29" s="488">
        <v>0</v>
      </c>
      <c r="E29" s="488">
        <v>1</v>
      </c>
      <c r="F29" s="488">
        <v>0</v>
      </c>
      <c r="G29" s="489"/>
      <c r="H29" s="488">
        <v>0</v>
      </c>
      <c r="I29" s="490">
        <v>2</v>
      </c>
      <c r="J29" s="491">
        <f t="shared" si="4"/>
        <v>5</v>
      </c>
    </row>
    <row r="30" spans="1:15">
      <c r="A30" s="492" t="s">
        <v>528</v>
      </c>
      <c r="B30" s="493">
        <v>1</v>
      </c>
      <c r="C30" s="493">
        <v>2</v>
      </c>
      <c r="D30" s="493">
        <v>3</v>
      </c>
      <c r="E30" s="493">
        <v>3</v>
      </c>
      <c r="F30" s="493">
        <v>1</v>
      </c>
      <c r="G30" s="474"/>
      <c r="H30" s="493">
        <v>0</v>
      </c>
      <c r="I30" s="493">
        <v>18</v>
      </c>
      <c r="J30" s="494">
        <f t="shared" si="4"/>
        <v>28</v>
      </c>
    </row>
    <row r="31" spans="1:15" ht="15.75" thickBot="1">
      <c r="A31" s="495" t="s">
        <v>114</v>
      </c>
      <c r="B31" s="113">
        <v>0</v>
      </c>
      <c r="C31" s="113">
        <v>0</v>
      </c>
      <c r="D31" s="113">
        <v>0</v>
      </c>
      <c r="E31" s="113">
        <v>0</v>
      </c>
      <c r="F31" s="113">
        <v>0</v>
      </c>
      <c r="G31" s="479"/>
      <c r="H31" s="113">
        <v>0</v>
      </c>
      <c r="I31" s="113">
        <v>1</v>
      </c>
      <c r="J31" s="496">
        <f t="shared" si="4"/>
        <v>1</v>
      </c>
    </row>
    <row r="32" spans="1:15">
      <c r="A32" s="77" t="s">
        <v>529</v>
      </c>
      <c r="B32" s="493">
        <v>1</v>
      </c>
      <c r="C32" s="493">
        <v>5</v>
      </c>
      <c r="D32" s="493">
        <v>3</v>
      </c>
      <c r="E32" s="493">
        <v>3</v>
      </c>
      <c r="F32" s="493">
        <v>1</v>
      </c>
      <c r="G32" s="474"/>
      <c r="H32" s="493">
        <v>0</v>
      </c>
      <c r="I32" s="493">
        <v>17</v>
      </c>
      <c r="J32" s="494">
        <f t="shared" si="4"/>
        <v>30</v>
      </c>
    </row>
    <row r="33" spans="1:10" ht="15.75" thickBot="1">
      <c r="A33" s="495" t="s">
        <v>114</v>
      </c>
      <c r="B33" s="488">
        <v>0</v>
      </c>
      <c r="C33" s="488">
        <v>0</v>
      </c>
      <c r="D33" s="488">
        <v>1</v>
      </c>
      <c r="E33" s="488">
        <v>0</v>
      </c>
      <c r="F33" s="488">
        <v>0</v>
      </c>
      <c r="G33" s="650"/>
      <c r="H33" s="488">
        <v>0</v>
      </c>
      <c r="I33" s="488">
        <v>1</v>
      </c>
      <c r="J33" s="491">
        <f t="shared" si="4"/>
        <v>2</v>
      </c>
    </row>
    <row r="34" spans="1:10" ht="26.25">
      <c r="A34" s="77" t="s">
        <v>532</v>
      </c>
      <c r="B34" s="493">
        <v>1</v>
      </c>
      <c r="C34" s="493">
        <v>5</v>
      </c>
      <c r="D34" s="493">
        <v>3</v>
      </c>
      <c r="E34" s="493">
        <v>4</v>
      </c>
      <c r="F34" s="493">
        <v>1</v>
      </c>
      <c r="G34" s="474"/>
      <c r="H34" s="493">
        <v>0</v>
      </c>
      <c r="I34" s="493">
        <v>7</v>
      </c>
      <c r="J34" s="494">
        <f t="shared" si="4"/>
        <v>21</v>
      </c>
    </row>
    <row r="35" spans="1:10" ht="15.75" thickBot="1">
      <c r="A35" s="495" t="s">
        <v>114</v>
      </c>
      <c r="B35" s="488">
        <v>0</v>
      </c>
      <c r="C35" s="488">
        <v>0</v>
      </c>
      <c r="D35" s="488">
        <v>0</v>
      </c>
      <c r="E35" s="488">
        <v>1</v>
      </c>
      <c r="F35" s="488">
        <v>0</v>
      </c>
      <c r="G35" s="650"/>
      <c r="H35" s="488">
        <v>0</v>
      </c>
      <c r="I35" s="488">
        <v>1</v>
      </c>
      <c r="J35" s="491">
        <f t="shared" si="4"/>
        <v>2</v>
      </c>
    </row>
    <row r="36" spans="1:10">
      <c r="A36" s="77" t="s">
        <v>533</v>
      </c>
      <c r="B36" s="493">
        <v>1</v>
      </c>
      <c r="C36" s="493">
        <v>3</v>
      </c>
      <c r="D36" s="493">
        <v>3</v>
      </c>
      <c r="E36" s="493">
        <v>2</v>
      </c>
      <c r="F36" s="493">
        <v>1</v>
      </c>
      <c r="G36" s="474"/>
      <c r="H36" s="493">
        <v>0</v>
      </c>
      <c r="I36" s="493">
        <v>14</v>
      </c>
      <c r="J36" s="494">
        <f t="shared" si="4"/>
        <v>24</v>
      </c>
    </row>
    <row r="37" spans="1:10" ht="15.75" thickBot="1">
      <c r="A37" s="495" t="s">
        <v>114</v>
      </c>
      <c r="B37" s="488">
        <v>0</v>
      </c>
      <c r="C37" s="488">
        <v>2</v>
      </c>
      <c r="D37" s="488">
        <v>1</v>
      </c>
      <c r="E37" s="488">
        <v>0</v>
      </c>
      <c r="F37" s="488">
        <v>1</v>
      </c>
      <c r="G37" s="650"/>
      <c r="H37" s="488">
        <v>0</v>
      </c>
      <c r="I37" s="488">
        <v>3</v>
      </c>
      <c r="J37" s="491">
        <f t="shared" si="4"/>
        <v>7</v>
      </c>
    </row>
    <row r="38" spans="1:10">
      <c r="A38" s="77" t="s">
        <v>531</v>
      </c>
      <c r="B38" s="493">
        <v>1</v>
      </c>
      <c r="C38" s="493">
        <v>1</v>
      </c>
      <c r="D38" s="493">
        <v>3</v>
      </c>
      <c r="E38" s="493">
        <v>2</v>
      </c>
      <c r="F38" s="493">
        <v>1</v>
      </c>
      <c r="G38" s="474"/>
      <c r="H38" s="493">
        <v>0</v>
      </c>
      <c r="I38" s="493">
        <v>11</v>
      </c>
      <c r="J38" s="494">
        <f t="shared" si="4"/>
        <v>19</v>
      </c>
    </row>
    <row r="39" spans="1:10" ht="15.75" thickBot="1">
      <c r="A39" s="495" t="s">
        <v>114</v>
      </c>
      <c r="B39" s="488">
        <v>0</v>
      </c>
      <c r="C39" s="488">
        <v>1</v>
      </c>
      <c r="D39" s="488">
        <v>0</v>
      </c>
      <c r="E39" s="488">
        <v>0</v>
      </c>
      <c r="F39" s="488">
        <v>0</v>
      </c>
      <c r="G39" s="650"/>
      <c r="H39" s="488">
        <v>0</v>
      </c>
      <c r="I39" s="488">
        <v>1</v>
      </c>
      <c r="J39" s="491">
        <f t="shared" si="4"/>
        <v>2</v>
      </c>
    </row>
    <row r="40" spans="1:10" ht="26.25">
      <c r="A40" s="77" t="s">
        <v>534</v>
      </c>
      <c r="B40" s="493">
        <v>1</v>
      </c>
      <c r="C40" s="493">
        <v>4</v>
      </c>
      <c r="D40" s="493">
        <v>3</v>
      </c>
      <c r="E40" s="493">
        <v>1</v>
      </c>
      <c r="F40" s="493">
        <v>1</v>
      </c>
      <c r="G40" s="474"/>
      <c r="H40" s="493">
        <v>0</v>
      </c>
      <c r="I40" s="493">
        <v>5</v>
      </c>
      <c r="J40" s="494">
        <f t="shared" si="4"/>
        <v>15</v>
      </c>
    </row>
    <row r="41" spans="1:10" ht="15.75" thickBot="1">
      <c r="A41" s="487" t="s">
        <v>114</v>
      </c>
      <c r="B41" s="488">
        <v>0</v>
      </c>
      <c r="C41" s="488">
        <v>0</v>
      </c>
      <c r="D41" s="488">
        <v>2</v>
      </c>
      <c r="E41" s="488">
        <v>0</v>
      </c>
      <c r="F41" s="488">
        <v>0</v>
      </c>
      <c r="G41" s="650"/>
      <c r="H41" s="488">
        <v>0</v>
      </c>
      <c r="I41" s="488">
        <v>1</v>
      </c>
      <c r="J41" s="491">
        <f t="shared" si="4"/>
        <v>3</v>
      </c>
    </row>
    <row r="42" spans="1:10">
      <c r="A42" s="492" t="s">
        <v>530</v>
      </c>
      <c r="B42" s="649">
        <v>1</v>
      </c>
      <c r="C42" s="649">
        <v>6</v>
      </c>
      <c r="D42" s="649">
        <v>3</v>
      </c>
      <c r="E42" s="649">
        <v>1</v>
      </c>
      <c r="F42" s="649">
        <v>1</v>
      </c>
      <c r="G42" s="555"/>
      <c r="H42" s="649">
        <v>0</v>
      </c>
      <c r="I42" s="648">
        <v>5</v>
      </c>
      <c r="J42" s="549">
        <f t="shared" si="4"/>
        <v>17</v>
      </c>
    </row>
    <row r="43" spans="1:10" ht="15.75" thickBot="1">
      <c r="A43" s="495" t="s">
        <v>114</v>
      </c>
      <c r="B43" s="502">
        <v>0</v>
      </c>
      <c r="C43" s="502">
        <v>0</v>
      </c>
      <c r="D43" s="502">
        <f>SUM(D29,D31)</f>
        <v>0</v>
      </c>
      <c r="E43" s="502">
        <v>0</v>
      </c>
      <c r="F43" s="502">
        <f>SUM(F29,F31)</f>
        <v>0</v>
      </c>
      <c r="G43" s="502">
        <f>SUM(G29,G31)</f>
        <v>0</v>
      </c>
      <c r="H43" s="502">
        <v>0</v>
      </c>
      <c r="I43" s="503">
        <v>1</v>
      </c>
      <c r="J43" s="496">
        <f t="shared" si="4"/>
        <v>1</v>
      </c>
    </row>
    <row r="44" spans="1:10">
      <c r="A44" s="492" t="s">
        <v>1672</v>
      </c>
      <c r="B44" s="498">
        <v>1</v>
      </c>
      <c r="C44" s="498">
        <f>SUM(C30,C32)</f>
        <v>7</v>
      </c>
      <c r="D44" s="498">
        <v>3</v>
      </c>
      <c r="E44" s="498">
        <v>1</v>
      </c>
      <c r="F44" s="498">
        <v>9</v>
      </c>
      <c r="G44" s="499"/>
      <c r="H44" s="498">
        <v>10</v>
      </c>
      <c r="I44" s="500">
        <v>1</v>
      </c>
      <c r="J44" s="501">
        <f t="shared" si="4"/>
        <v>32</v>
      </c>
    </row>
    <row r="45" spans="1:10" ht="15.75" thickBot="1">
      <c r="A45" s="495" t="s">
        <v>114</v>
      </c>
      <c r="B45" s="502">
        <f>SUM(B31,B33)</f>
        <v>0</v>
      </c>
      <c r="C45" s="502">
        <f>SUM(C31,C33)</f>
        <v>0</v>
      </c>
      <c r="D45" s="502">
        <f>SUM(D31,D33)</f>
        <v>1</v>
      </c>
      <c r="E45" s="502">
        <f>SUM(E31,E33)</f>
        <v>0</v>
      </c>
      <c r="F45" s="502">
        <v>1</v>
      </c>
      <c r="G45" s="502">
        <f>SUM(G31,G33)</f>
        <v>0</v>
      </c>
      <c r="H45" s="502">
        <f>SUM(H31,H33)</f>
        <v>0</v>
      </c>
      <c r="I45" s="503">
        <f>SUM(I31,I33)</f>
        <v>2</v>
      </c>
      <c r="J45" s="496">
        <f t="shared" si="4"/>
        <v>4</v>
      </c>
    </row>
    <row r="46" spans="1:10">
      <c r="A46" s="504" t="s">
        <v>1671</v>
      </c>
      <c r="B46" s="505">
        <f t="shared" ref="B46:I46" si="5">B44+B42+B40+B38+B36+B34+B32+B30+B28</f>
        <v>9</v>
      </c>
      <c r="C46" s="505">
        <f t="shared" si="5"/>
        <v>35</v>
      </c>
      <c r="D46" s="505">
        <f t="shared" si="5"/>
        <v>27</v>
      </c>
      <c r="E46" s="505">
        <f t="shared" si="5"/>
        <v>20</v>
      </c>
      <c r="F46" s="505">
        <f t="shared" si="5"/>
        <v>17</v>
      </c>
      <c r="G46" s="505">
        <f t="shared" si="5"/>
        <v>0</v>
      </c>
      <c r="H46" s="505">
        <f t="shared" si="5"/>
        <v>10</v>
      </c>
      <c r="I46" s="505">
        <f t="shared" si="5"/>
        <v>102</v>
      </c>
      <c r="J46" s="505">
        <f t="shared" si="4"/>
        <v>220</v>
      </c>
    </row>
    <row r="47" spans="1:10" ht="15.75" thickBot="1">
      <c r="A47" s="477" t="s">
        <v>114</v>
      </c>
      <c r="B47" s="502">
        <f t="shared" ref="B47:I47" si="6">B29+B31+B33+B35+B37+B39+B41+B43+B45</f>
        <v>1</v>
      </c>
      <c r="C47" s="502">
        <f t="shared" si="6"/>
        <v>4</v>
      </c>
      <c r="D47" s="502">
        <f t="shared" si="6"/>
        <v>5</v>
      </c>
      <c r="E47" s="502">
        <f t="shared" si="6"/>
        <v>2</v>
      </c>
      <c r="F47" s="502">
        <f t="shared" si="6"/>
        <v>2</v>
      </c>
      <c r="G47" s="502">
        <f t="shared" si="6"/>
        <v>0</v>
      </c>
      <c r="H47" s="502">
        <f t="shared" si="6"/>
        <v>0</v>
      </c>
      <c r="I47" s="502">
        <f t="shared" si="6"/>
        <v>13</v>
      </c>
      <c r="J47" s="502">
        <f t="shared" si="4"/>
        <v>27</v>
      </c>
    </row>
    <row r="48" spans="1:10" ht="15.75" thickBot="1"/>
    <row r="49" spans="1:10">
      <c r="A49" s="1222" t="s">
        <v>537</v>
      </c>
      <c r="B49" s="1131" t="s">
        <v>1559</v>
      </c>
      <c r="C49" s="1131" t="s">
        <v>1560</v>
      </c>
      <c r="D49" s="1219" t="s">
        <v>1561</v>
      </c>
      <c r="E49" s="1219" t="s">
        <v>1562</v>
      </c>
      <c r="F49" s="1219" t="s">
        <v>1563</v>
      </c>
      <c r="G49" s="1219" t="s">
        <v>1564</v>
      </c>
      <c r="H49" s="1191" t="s">
        <v>1565</v>
      </c>
      <c r="I49" s="1191" t="s">
        <v>1566</v>
      </c>
      <c r="J49" s="1220" t="s">
        <v>1567</v>
      </c>
    </row>
    <row r="50" spans="1:10" ht="40.5" customHeight="1" thickBot="1">
      <c r="A50" s="1223"/>
      <c r="B50" s="1145"/>
      <c r="C50" s="1145"/>
      <c r="D50" s="1192"/>
      <c r="E50" s="1192"/>
      <c r="F50" s="1192"/>
      <c r="G50" s="1192"/>
      <c r="H50" s="1192"/>
      <c r="I50" s="1192"/>
      <c r="J50" s="1221"/>
    </row>
    <row r="51" spans="1:10" ht="26.25">
      <c r="A51" s="472" t="s">
        <v>537</v>
      </c>
      <c r="B51" s="473">
        <v>1</v>
      </c>
      <c r="C51" s="473">
        <v>5</v>
      </c>
      <c r="D51" s="473">
        <v>17</v>
      </c>
      <c r="E51" s="473">
        <v>41</v>
      </c>
      <c r="F51" s="473">
        <v>1</v>
      </c>
      <c r="G51" s="473">
        <v>10</v>
      </c>
      <c r="H51" s="474"/>
      <c r="I51" s="475">
        <v>0</v>
      </c>
      <c r="J51" s="476">
        <f t="shared" ref="J51:J68" si="7">SUM(B51:I51)</f>
        <v>75</v>
      </c>
    </row>
    <row r="52" spans="1:10" ht="15.75" thickBot="1">
      <c r="A52" s="477" t="s">
        <v>114</v>
      </c>
      <c r="B52" s="478">
        <v>0</v>
      </c>
      <c r="C52" s="478">
        <v>1</v>
      </c>
      <c r="D52" s="478">
        <v>8</v>
      </c>
      <c r="E52" s="478">
        <v>6</v>
      </c>
      <c r="F52" s="478">
        <v>1</v>
      </c>
      <c r="G52" s="427">
        <v>0</v>
      </c>
      <c r="H52" s="479"/>
      <c r="I52" s="480">
        <v>0</v>
      </c>
      <c r="J52" s="481">
        <f t="shared" si="7"/>
        <v>16</v>
      </c>
    </row>
    <row r="53" spans="1:10">
      <c r="A53" s="472" t="s">
        <v>543</v>
      </c>
      <c r="B53" s="483">
        <v>1</v>
      </c>
      <c r="C53" s="483">
        <v>5</v>
      </c>
      <c r="D53" s="483">
        <v>15</v>
      </c>
      <c r="E53" s="483">
        <v>41</v>
      </c>
      <c r="F53" s="483">
        <v>1</v>
      </c>
      <c r="G53" s="484"/>
      <c r="H53" s="483">
        <v>0</v>
      </c>
      <c r="I53" s="485">
        <v>12</v>
      </c>
      <c r="J53" s="486">
        <f t="shared" si="7"/>
        <v>75</v>
      </c>
    </row>
    <row r="54" spans="1:10" ht="15.75" thickBot="1">
      <c r="A54" s="487" t="s">
        <v>114</v>
      </c>
      <c r="B54" s="488">
        <v>0</v>
      </c>
      <c r="C54" s="488">
        <v>2</v>
      </c>
      <c r="D54" s="488">
        <v>4</v>
      </c>
      <c r="E54" s="488">
        <v>14</v>
      </c>
      <c r="F54" s="488">
        <v>1</v>
      </c>
      <c r="G54" s="489"/>
      <c r="H54" s="488">
        <v>0</v>
      </c>
      <c r="I54" s="490">
        <v>7</v>
      </c>
      <c r="J54" s="491">
        <f t="shared" si="7"/>
        <v>28</v>
      </c>
    </row>
    <row r="55" spans="1:10" ht="26.25">
      <c r="A55" s="492" t="s">
        <v>1670</v>
      </c>
      <c r="B55" s="493">
        <v>1</v>
      </c>
      <c r="C55" s="493">
        <v>5</v>
      </c>
      <c r="D55" s="493">
        <v>21</v>
      </c>
      <c r="E55" s="493">
        <v>38</v>
      </c>
      <c r="F55" s="493">
        <v>1</v>
      </c>
      <c r="G55" s="474"/>
      <c r="H55" s="493">
        <v>0</v>
      </c>
      <c r="I55" s="493">
        <v>18</v>
      </c>
      <c r="J55" s="494">
        <f t="shared" si="7"/>
        <v>84</v>
      </c>
    </row>
    <row r="56" spans="1:10" ht="15.75" thickBot="1">
      <c r="A56" s="495" t="s">
        <v>114</v>
      </c>
      <c r="B56" s="113">
        <v>0</v>
      </c>
      <c r="C56" s="113">
        <v>1</v>
      </c>
      <c r="D56" s="113">
        <v>5</v>
      </c>
      <c r="E56" s="113">
        <v>7</v>
      </c>
      <c r="F56" s="113">
        <v>1</v>
      </c>
      <c r="G56" s="479"/>
      <c r="H56" s="113">
        <v>0</v>
      </c>
      <c r="I56" s="113">
        <v>3</v>
      </c>
      <c r="J56" s="496">
        <f t="shared" si="7"/>
        <v>17</v>
      </c>
    </row>
    <row r="57" spans="1:10">
      <c r="A57" s="492" t="s">
        <v>544</v>
      </c>
      <c r="B57" s="493">
        <v>1</v>
      </c>
      <c r="C57" s="493">
        <v>3</v>
      </c>
      <c r="D57" s="493">
        <v>16</v>
      </c>
      <c r="E57" s="493">
        <v>32</v>
      </c>
      <c r="F57" s="493">
        <v>1</v>
      </c>
      <c r="G57" s="474"/>
      <c r="H57" s="493">
        <v>0</v>
      </c>
      <c r="I57" s="493">
        <v>10</v>
      </c>
      <c r="J57" s="494">
        <f t="shared" si="7"/>
        <v>63</v>
      </c>
    </row>
    <row r="58" spans="1:10" ht="15.75" thickBot="1">
      <c r="A58" s="495" t="s">
        <v>114</v>
      </c>
      <c r="B58" s="113">
        <v>0</v>
      </c>
      <c r="C58" s="113">
        <v>0</v>
      </c>
      <c r="D58" s="113">
        <v>5</v>
      </c>
      <c r="E58" s="113">
        <v>1</v>
      </c>
      <c r="F58" s="113">
        <v>0</v>
      </c>
      <c r="G58" s="479"/>
      <c r="H58" s="113">
        <v>0</v>
      </c>
      <c r="I58" s="113">
        <v>0</v>
      </c>
      <c r="J58" s="496">
        <f t="shared" si="7"/>
        <v>6</v>
      </c>
    </row>
    <row r="59" spans="1:10">
      <c r="A59" s="492" t="s">
        <v>541</v>
      </c>
      <c r="B59" s="493">
        <v>1</v>
      </c>
      <c r="C59" s="493">
        <v>4</v>
      </c>
      <c r="D59" s="493">
        <v>12</v>
      </c>
      <c r="E59" s="493">
        <v>33</v>
      </c>
      <c r="F59" s="493">
        <v>1</v>
      </c>
      <c r="G59" s="474"/>
      <c r="H59" s="493">
        <v>0</v>
      </c>
      <c r="I59" s="493">
        <v>6</v>
      </c>
      <c r="J59" s="494">
        <f t="shared" si="7"/>
        <v>57</v>
      </c>
    </row>
    <row r="60" spans="1:10" ht="15.75" thickBot="1">
      <c r="A60" s="495" t="s">
        <v>114</v>
      </c>
      <c r="B60" s="113">
        <v>0</v>
      </c>
      <c r="C60" s="113">
        <v>1</v>
      </c>
      <c r="D60" s="113">
        <v>2</v>
      </c>
      <c r="E60" s="113">
        <v>4</v>
      </c>
      <c r="F60" s="113">
        <v>0</v>
      </c>
      <c r="G60" s="479"/>
      <c r="H60" s="113">
        <v>0</v>
      </c>
      <c r="I60" s="502">
        <v>1</v>
      </c>
      <c r="J60" s="496">
        <f t="shared" si="7"/>
        <v>8</v>
      </c>
    </row>
    <row r="61" spans="1:10">
      <c r="A61" s="492" t="s">
        <v>539</v>
      </c>
      <c r="B61" s="493">
        <v>1</v>
      </c>
      <c r="C61" s="493">
        <v>4</v>
      </c>
      <c r="D61" s="493">
        <v>9</v>
      </c>
      <c r="E61" s="493">
        <v>33</v>
      </c>
      <c r="F61" s="493">
        <v>1</v>
      </c>
      <c r="G61" s="474"/>
      <c r="H61" s="493">
        <v>0</v>
      </c>
      <c r="I61" s="493">
        <v>10</v>
      </c>
      <c r="J61" s="494">
        <f t="shared" si="7"/>
        <v>58</v>
      </c>
    </row>
    <row r="62" spans="1:10" ht="15.75" thickBot="1">
      <c r="A62" s="495" t="s">
        <v>114</v>
      </c>
      <c r="B62" s="113">
        <v>0</v>
      </c>
      <c r="C62" s="113">
        <v>0</v>
      </c>
      <c r="D62" s="113">
        <v>4</v>
      </c>
      <c r="E62" s="113">
        <v>4</v>
      </c>
      <c r="F62" s="113">
        <v>0</v>
      </c>
      <c r="G62" s="479"/>
      <c r="H62" s="113">
        <v>0</v>
      </c>
      <c r="I62" s="113">
        <v>0</v>
      </c>
      <c r="J62" s="496">
        <f t="shared" si="7"/>
        <v>8</v>
      </c>
    </row>
    <row r="63" spans="1:10">
      <c r="A63" s="492" t="s">
        <v>540</v>
      </c>
      <c r="B63" s="493">
        <v>1</v>
      </c>
      <c r="C63" s="493">
        <v>4</v>
      </c>
      <c r="D63" s="493">
        <v>9</v>
      </c>
      <c r="E63" s="493">
        <v>20</v>
      </c>
      <c r="F63" s="493">
        <v>1</v>
      </c>
      <c r="G63" s="474"/>
      <c r="H63" s="493">
        <v>0</v>
      </c>
      <c r="I63" s="493">
        <v>4</v>
      </c>
      <c r="J63" s="494">
        <f t="shared" si="7"/>
        <v>39</v>
      </c>
    </row>
    <row r="64" spans="1:10" ht="15.75" thickBot="1">
      <c r="A64" s="495" t="s">
        <v>114</v>
      </c>
      <c r="B64" s="113">
        <v>0</v>
      </c>
      <c r="C64" s="113">
        <v>3</v>
      </c>
      <c r="D64" s="113">
        <v>3</v>
      </c>
      <c r="E64" s="113">
        <v>6</v>
      </c>
      <c r="F64" s="113">
        <v>1</v>
      </c>
      <c r="G64" s="479"/>
      <c r="H64" s="113">
        <v>0</v>
      </c>
      <c r="I64" s="113">
        <v>1</v>
      </c>
      <c r="J64" s="496">
        <f t="shared" si="7"/>
        <v>14</v>
      </c>
    </row>
    <row r="65" spans="1:10">
      <c r="A65" s="492" t="s">
        <v>542</v>
      </c>
      <c r="B65" s="493">
        <v>0</v>
      </c>
      <c r="C65" s="493">
        <v>0</v>
      </c>
      <c r="D65" s="493">
        <v>0</v>
      </c>
      <c r="E65" s="493">
        <v>12</v>
      </c>
      <c r="F65" s="493">
        <v>1</v>
      </c>
      <c r="G65" s="474"/>
      <c r="H65" s="493">
        <v>1</v>
      </c>
      <c r="I65" s="493">
        <v>3</v>
      </c>
      <c r="J65" s="494">
        <f t="shared" si="7"/>
        <v>17</v>
      </c>
    </row>
    <row r="66" spans="1:10" ht="15.75" thickBot="1">
      <c r="A66" s="495" t="s">
        <v>114</v>
      </c>
      <c r="B66" s="113">
        <v>0</v>
      </c>
      <c r="C66" s="113">
        <v>0</v>
      </c>
      <c r="D66" s="113">
        <v>0</v>
      </c>
      <c r="E66" s="113">
        <v>4</v>
      </c>
      <c r="F66" s="113">
        <v>1</v>
      </c>
      <c r="G66" s="479"/>
      <c r="H66" s="113">
        <v>0</v>
      </c>
      <c r="I66" s="113">
        <v>1</v>
      </c>
      <c r="J66" s="496">
        <f t="shared" si="7"/>
        <v>6</v>
      </c>
    </row>
    <row r="67" spans="1:10">
      <c r="A67" s="492" t="s">
        <v>1669</v>
      </c>
      <c r="B67" s="493">
        <v>0</v>
      </c>
      <c r="C67" s="493">
        <v>0</v>
      </c>
      <c r="D67" s="493">
        <v>0</v>
      </c>
      <c r="E67" s="493">
        <v>0</v>
      </c>
      <c r="F67" s="493">
        <v>1</v>
      </c>
      <c r="G67" s="474"/>
      <c r="H67" s="493">
        <v>0</v>
      </c>
      <c r="I67" s="493">
        <v>1</v>
      </c>
      <c r="J67" s="494">
        <f t="shared" si="7"/>
        <v>2</v>
      </c>
    </row>
    <row r="68" spans="1:10" ht="15.75" thickBot="1">
      <c r="A68" s="487" t="s">
        <v>114</v>
      </c>
      <c r="B68" s="632">
        <v>0</v>
      </c>
      <c r="C68" s="632">
        <v>0</v>
      </c>
      <c r="D68" s="632">
        <v>0</v>
      </c>
      <c r="E68" s="632">
        <v>0</v>
      </c>
      <c r="F68" s="632">
        <v>0</v>
      </c>
      <c r="G68" s="489"/>
      <c r="H68" s="632">
        <v>0</v>
      </c>
      <c r="I68" s="632">
        <v>0</v>
      </c>
      <c r="J68" s="647">
        <f t="shared" si="7"/>
        <v>0</v>
      </c>
    </row>
    <row r="69" spans="1:10">
      <c r="A69" s="646" t="s">
        <v>1668</v>
      </c>
      <c r="B69" s="510">
        <v>0</v>
      </c>
      <c r="C69" s="510">
        <v>0</v>
      </c>
      <c r="D69" s="510">
        <v>0</v>
      </c>
      <c r="E69" s="510">
        <v>0</v>
      </c>
      <c r="F69" s="510">
        <v>0</v>
      </c>
      <c r="G69" s="474"/>
      <c r="H69" s="510">
        <v>1</v>
      </c>
      <c r="I69" s="510">
        <v>0</v>
      </c>
      <c r="J69" s="494">
        <v>1</v>
      </c>
    </row>
    <row r="70" spans="1:10" ht="15.75" thickBot="1">
      <c r="A70" s="495" t="s">
        <v>114</v>
      </c>
      <c r="B70" s="113">
        <v>0</v>
      </c>
      <c r="C70" s="113">
        <v>0</v>
      </c>
      <c r="D70" s="113">
        <v>0</v>
      </c>
      <c r="E70" s="113">
        <v>0</v>
      </c>
      <c r="F70" s="113">
        <v>0</v>
      </c>
      <c r="G70" s="479"/>
      <c r="H70" s="113">
        <v>0</v>
      </c>
      <c r="I70" s="113">
        <v>0</v>
      </c>
      <c r="J70" s="496">
        <v>0</v>
      </c>
    </row>
    <row r="71" spans="1:10">
      <c r="A71" s="645" t="s">
        <v>1667</v>
      </c>
      <c r="B71" s="483">
        <v>0</v>
      </c>
      <c r="C71" s="483">
        <v>0</v>
      </c>
      <c r="D71" s="483">
        <v>0</v>
      </c>
      <c r="E71" s="483">
        <v>0</v>
      </c>
      <c r="F71" s="483">
        <v>0</v>
      </c>
      <c r="G71" s="484"/>
      <c r="H71" s="483">
        <v>1</v>
      </c>
      <c r="I71" s="483">
        <v>0</v>
      </c>
      <c r="J71" s="483">
        <v>1</v>
      </c>
    </row>
    <row r="72" spans="1:10" ht="15.75" thickBot="1">
      <c r="A72" s="487" t="s">
        <v>114</v>
      </c>
      <c r="B72" s="632">
        <v>0</v>
      </c>
      <c r="C72" s="632">
        <v>0</v>
      </c>
      <c r="D72" s="632">
        <v>0</v>
      </c>
      <c r="E72" s="632">
        <v>0</v>
      </c>
      <c r="F72" s="632">
        <v>0</v>
      </c>
      <c r="G72" s="489"/>
      <c r="H72" s="632">
        <v>0</v>
      </c>
      <c r="I72" s="632">
        <v>0</v>
      </c>
      <c r="J72" s="632">
        <v>0</v>
      </c>
    </row>
    <row r="73" spans="1:10">
      <c r="A73" s="644" t="s">
        <v>1666</v>
      </c>
      <c r="B73" s="642">
        <v>0</v>
      </c>
      <c r="C73" s="642">
        <v>0</v>
      </c>
      <c r="D73" s="642">
        <v>0</v>
      </c>
      <c r="E73" s="642">
        <v>0</v>
      </c>
      <c r="F73" s="642">
        <v>0</v>
      </c>
      <c r="G73" s="643"/>
      <c r="H73" s="642">
        <v>1</v>
      </c>
      <c r="I73" s="642">
        <v>0</v>
      </c>
      <c r="J73" s="641">
        <v>1</v>
      </c>
    </row>
    <row r="74" spans="1:10" ht="15.75" thickBot="1">
      <c r="A74" s="640" t="s">
        <v>114</v>
      </c>
      <c r="B74" s="638">
        <v>0</v>
      </c>
      <c r="C74" s="638">
        <v>0</v>
      </c>
      <c r="D74" s="638">
        <v>0</v>
      </c>
      <c r="E74" s="638">
        <v>0</v>
      </c>
      <c r="F74" s="638">
        <v>0</v>
      </c>
      <c r="G74" s="639"/>
      <c r="H74" s="638">
        <v>1</v>
      </c>
      <c r="I74" s="638">
        <v>0</v>
      </c>
      <c r="J74" s="637">
        <v>1</v>
      </c>
    </row>
    <row r="75" spans="1:10">
      <c r="A75" s="636" t="s">
        <v>1570</v>
      </c>
      <c r="B75" s="635">
        <f t="shared" ref="B75:F76" si="8">SUM(B53,B55,B57,B59,B61,B63,B65,B67)</f>
        <v>6</v>
      </c>
      <c r="C75" s="635">
        <f t="shared" si="8"/>
        <v>25</v>
      </c>
      <c r="D75" s="635">
        <f t="shared" si="8"/>
        <v>82</v>
      </c>
      <c r="E75" s="635">
        <f t="shared" si="8"/>
        <v>209</v>
      </c>
      <c r="F75" s="635">
        <f t="shared" si="8"/>
        <v>8</v>
      </c>
      <c r="G75" s="499"/>
      <c r="H75" s="635">
        <f>SUM(H53,H55,H57,H59,H61,H63,H65,H67)</f>
        <v>1</v>
      </c>
      <c r="I75" s="635">
        <f>SUM(I53,I55,I57,I59,I61,I63,I65,I67)</f>
        <v>64</v>
      </c>
      <c r="J75" s="635">
        <f>SUM(J53,J55)</f>
        <v>159</v>
      </c>
    </row>
    <row r="76" spans="1:10" ht="15.75" thickBot="1">
      <c r="A76" s="634" t="s">
        <v>114</v>
      </c>
      <c r="B76" s="633">
        <f t="shared" si="8"/>
        <v>0</v>
      </c>
      <c r="C76" s="633">
        <f t="shared" si="8"/>
        <v>7</v>
      </c>
      <c r="D76" s="633">
        <f t="shared" si="8"/>
        <v>23</v>
      </c>
      <c r="E76" s="633">
        <f t="shared" si="8"/>
        <v>40</v>
      </c>
      <c r="F76" s="633">
        <f t="shared" si="8"/>
        <v>4</v>
      </c>
      <c r="G76" s="499"/>
      <c r="H76" s="633">
        <f>SUM(H54,H56,H58,H60,H62,H64,H66,H68)</f>
        <v>0</v>
      </c>
      <c r="I76" s="633">
        <f>SUM(I54,I56,I58,I60,I62,I64,I66,I68)</f>
        <v>13</v>
      </c>
      <c r="J76" s="632">
        <f>SUM(J54,J56)</f>
        <v>45</v>
      </c>
    </row>
    <row r="77" spans="1:10">
      <c r="A77" s="504" t="s">
        <v>1571</v>
      </c>
      <c r="B77" s="505">
        <f>SUM(B51,B75)</f>
        <v>7</v>
      </c>
      <c r="C77" s="505">
        <f t="shared" ref="C77:J78" si="9">C75+C51</f>
        <v>30</v>
      </c>
      <c r="D77" s="505">
        <f t="shared" si="9"/>
        <v>99</v>
      </c>
      <c r="E77" s="505">
        <f t="shared" si="9"/>
        <v>250</v>
      </c>
      <c r="F77" s="505">
        <f t="shared" si="9"/>
        <v>9</v>
      </c>
      <c r="G77" s="505">
        <f t="shared" si="9"/>
        <v>10</v>
      </c>
      <c r="H77" s="505">
        <f t="shared" si="9"/>
        <v>1</v>
      </c>
      <c r="I77" s="505">
        <f t="shared" si="9"/>
        <v>64</v>
      </c>
      <c r="J77" s="506">
        <f t="shared" si="9"/>
        <v>234</v>
      </c>
    </row>
    <row r="78" spans="1:10" ht="15.75" thickBot="1">
      <c r="A78" s="477" t="s">
        <v>114</v>
      </c>
      <c r="B78" s="502">
        <f>SUM(B52,B76)</f>
        <v>0</v>
      </c>
      <c r="C78" s="502">
        <f t="shared" si="9"/>
        <v>8</v>
      </c>
      <c r="D78" s="502">
        <f t="shared" si="9"/>
        <v>31</v>
      </c>
      <c r="E78" s="502">
        <f t="shared" si="9"/>
        <v>46</v>
      </c>
      <c r="F78" s="502">
        <f t="shared" si="9"/>
        <v>5</v>
      </c>
      <c r="G78" s="502">
        <f t="shared" si="9"/>
        <v>0</v>
      </c>
      <c r="H78" s="502">
        <f t="shared" si="9"/>
        <v>0</v>
      </c>
      <c r="I78" s="502">
        <f t="shared" si="9"/>
        <v>13</v>
      </c>
      <c r="J78" s="496">
        <f t="shared" si="9"/>
        <v>61</v>
      </c>
    </row>
    <row r="79" spans="1:10" ht="15.75" thickBot="1"/>
    <row r="80" spans="1:10">
      <c r="A80" s="1222" t="s">
        <v>545</v>
      </c>
      <c r="B80" s="1131" t="s">
        <v>1559</v>
      </c>
      <c r="C80" s="1131" t="s">
        <v>1560</v>
      </c>
      <c r="D80" s="1219" t="s">
        <v>1561</v>
      </c>
      <c r="E80" s="1219" t="s">
        <v>1562</v>
      </c>
      <c r="F80" s="1219" t="s">
        <v>1563</v>
      </c>
      <c r="G80" s="1219" t="s">
        <v>1564</v>
      </c>
      <c r="H80" s="1191" t="s">
        <v>1565</v>
      </c>
      <c r="I80" s="1191" t="s">
        <v>1566</v>
      </c>
      <c r="J80" s="1220" t="s">
        <v>1567</v>
      </c>
    </row>
    <row r="81" spans="1:10" ht="39.950000000000003" customHeight="1" thickBot="1">
      <c r="A81" s="1223"/>
      <c r="B81" s="1145"/>
      <c r="C81" s="1145"/>
      <c r="D81" s="1192"/>
      <c r="E81" s="1192"/>
      <c r="F81" s="1192"/>
      <c r="G81" s="1192"/>
      <c r="H81" s="1192"/>
      <c r="I81" s="1192"/>
      <c r="J81" s="1221"/>
    </row>
    <row r="82" spans="1:10">
      <c r="A82" s="472" t="s">
        <v>25</v>
      </c>
      <c r="B82" s="473">
        <v>1</v>
      </c>
      <c r="C82" s="473">
        <v>3</v>
      </c>
      <c r="D82" s="473">
        <v>8</v>
      </c>
      <c r="E82" s="473">
        <v>16</v>
      </c>
      <c r="F82" s="473">
        <v>1</v>
      </c>
      <c r="G82" s="473">
        <v>14</v>
      </c>
      <c r="H82" s="474"/>
      <c r="I82" s="475">
        <v>0</v>
      </c>
      <c r="J82" s="476">
        <f t="shared" ref="J82:J87" si="10">SUM(B82:I82)</f>
        <v>43</v>
      </c>
    </row>
    <row r="83" spans="1:10" ht="15.75" thickBot="1">
      <c r="A83" s="477" t="s">
        <v>114</v>
      </c>
      <c r="B83" s="478">
        <v>0</v>
      </c>
      <c r="C83" s="478">
        <v>0</v>
      </c>
      <c r="D83" s="478">
        <v>4</v>
      </c>
      <c r="E83" s="478">
        <v>2</v>
      </c>
      <c r="F83" s="478">
        <v>1</v>
      </c>
      <c r="G83" s="478">
        <v>1</v>
      </c>
      <c r="H83" s="479"/>
      <c r="I83" s="480">
        <v>0</v>
      </c>
      <c r="J83" s="481">
        <f t="shared" si="10"/>
        <v>8</v>
      </c>
    </row>
    <row r="84" spans="1:10">
      <c r="A84" s="482" t="s">
        <v>546</v>
      </c>
      <c r="B84" s="483">
        <v>1</v>
      </c>
      <c r="C84" s="483">
        <v>4</v>
      </c>
      <c r="D84" s="483">
        <v>6</v>
      </c>
      <c r="E84" s="483">
        <v>12</v>
      </c>
      <c r="F84" s="483">
        <v>1</v>
      </c>
      <c r="G84" s="484"/>
      <c r="H84" s="483">
        <v>0</v>
      </c>
      <c r="I84" s="485">
        <v>18</v>
      </c>
      <c r="J84" s="486">
        <f t="shared" si="10"/>
        <v>42</v>
      </c>
    </row>
    <row r="85" spans="1:10" ht="15.75" thickBot="1">
      <c r="A85" s="487" t="s">
        <v>114</v>
      </c>
      <c r="B85" s="488">
        <v>0</v>
      </c>
      <c r="C85" s="488">
        <v>1</v>
      </c>
      <c r="D85" s="488">
        <v>1</v>
      </c>
      <c r="E85" s="488">
        <v>2</v>
      </c>
      <c r="F85" s="488">
        <v>0</v>
      </c>
      <c r="G85" s="489"/>
      <c r="H85" s="488">
        <v>0</v>
      </c>
      <c r="I85" s="490">
        <v>6</v>
      </c>
      <c r="J85" s="491">
        <f t="shared" si="10"/>
        <v>10</v>
      </c>
    </row>
    <row r="86" spans="1:10">
      <c r="A86" s="492" t="s">
        <v>547</v>
      </c>
      <c r="B86" s="493">
        <v>1</v>
      </c>
      <c r="C86" s="493">
        <v>4</v>
      </c>
      <c r="D86" s="493">
        <v>6</v>
      </c>
      <c r="E86" s="493">
        <v>16</v>
      </c>
      <c r="F86" s="493">
        <v>1</v>
      </c>
      <c r="G86" s="474"/>
      <c r="H86" s="493"/>
      <c r="I86" s="493">
        <v>11</v>
      </c>
      <c r="J86" s="494">
        <f t="shared" si="10"/>
        <v>39</v>
      </c>
    </row>
    <row r="87" spans="1:10" ht="15.75" thickBot="1">
      <c r="A87" s="495" t="s">
        <v>114</v>
      </c>
      <c r="B87" s="113">
        <v>0</v>
      </c>
      <c r="C87" s="113">
        <v>1</v>
      </c>
      <c r="D87" s="113">
        <v>2</v>
      </c>
      <c r="E87" s="113">
        <v>4</v>
      </c>
      <c r="F87" s="113">
        <v>1</v>
      </c>
      <c r="G87" s="479"/>
      <c r="H87" s="113">
        <v>0</v>
      </c>
      <c r="I87" s="113">
        <v>4</v>
      </c>
      <c r="J87" s="496">
        <f t="shared" si="10"/>
        <v>12</v>
      </c>
    </row>
    <row r="88" spans="1:10">
      <c r="A88" s="497" t="s">
        <v>1570</v>
      </c>
      <c r="B88" s="498">
        <f t="shared" ref="B88:F89" si="11">SUM(B84,B86)</f>
        <v>2</v>
      </c>
      <c r="C88" s="498">
        <f t="shared" si="11"/>
        <v>8</v>
      </c>
      <c r="D88" s="498">
        <f t="shared" si="11"/>
        <v>12</v>
      </c>
      <c r="E88" s="498">
        <f t="shared" si="11"/>
        <v>28</v>
      </c>
      <c r="F88" s="498">
        <f t="shared" si="11"/>
        <v>2</v>
      </c>
      <c r="G88" s="499"/>
      <c r="H88" s="498">
        <f t="shared" ref="H88:J89" si="12">SUM(H84,H86)</f>
        <v>0</v>
      </c>
      <c r="I88" s="500">
        <f t="shared" si="12"/>
        <v>29</v>
      </c>
      <c r="J88" s="501">
        <f t="shared" si="12"/>
        <v>81</v>
      </c>
    </row>
    <row r="89" spans="1:10" ht="15.75" thickBot="1">
      <c r="A89" s="495" t="s">
        <v>114</v>
      </c>
      <c r="B89" s="502">
        <f t="shared" si="11"/>
        <v>0</v>
      </c>
      <c r="C89" s="502">
        <f t="shared" si="11"/>
        <v>2</v>
      </c>
      <c r="D89" s="502">
        <f t="shared" si="11"/>
        <v>3</v>
      </c>
      <c r="E89" s="502">
        <f t="shared" si="11"/>
        <v>6</v>
      </c>
      <c r="F89" s="502">
        <f t="shared" si="11"/>
        <v>1</v>
      </c>
      <c r="G89" s="502">
        <f>SUM(G85,G87)</f>
        <v>0</v>
      </c>
      <c r="H89" s="502">
        <f t="shared" si="12"/>
        <v>0</v>
      </c>
      <c r="I89" s="503">
        <f t="shared" si="12"/>
        <v>10</v>
      </c>
      <c r="J89" s="496">
        <f t="shared" si="12"/>
        <v>22</v>
      </c>
    </row>
    <row r="90" spans="1:10">
      <c r="A90" s="504" t="s">
        <v>1571</v>
      </c>
      <c r="B90" s="505">
        <f t="shared" ref="B90:J90" si="13">B88+B82</f>
        <v>3</v>
      </c>
      <c r="C90" s="505">
        <f t="shared" si="13"/>
        <v>11</v>
      </c>
      <c r="D90" s="505">
        <f t="shared" si="13"/>
        <v>20</v>
      </c>
      <c r="E90" s="505">
        <f t="shared" si="13"/>
        <v>44</v>
      </c>
      <c r="F90" s="505">
        <f t="shared" si="13"/>
        <v>3</v>
      </c>
      <c r="G90" s="505">
        <f t="shared" si="13"/>
        <v>14</v>
      </c>
      <c r="H90" s="505">
        <f t="shared" si="13"/>
        <v>0</v>
      </c>
      <c r="I90" s="505">
        <f t="shared" si="13"/>
        <v>29</v>
      </c>
      <c r="J90" s="506">
        <f t="shared" si="13"/>
        <v>124</v>
      </c>
    </row>
    <row r="91" spans="1:10" ht="15.75" thickBot="1">
      <c r="A91" s="477" t="s">
        <v>114</v>
      </c>
      <c r="B91" s="502">
        <f t="shared" ref="B91:J91" si="14">B89+B83</f>
        <v>0</v>
      </c>
      <c r="C91" s="502">
        <f t="shared" si="14"/>
        <v>2</v>
      </c>
      <c r="D91" s="502">
        <f t="shared" si="14"/>
        <v>7</v>
      </c>
      <c r="E91" s="502">
        <f t="shared" si="14"/>
        <v>8</v>
      </c>
      <c r="F91" s="502">
        <f t="shared" si="14"/>
        <v>2</v>
      </c>
      <c r="G91" s="502">
        <f t="shared" si="14"/>
        <v>1</v>
      </c>
      <c r="H91" s="502">
        <f t="shared" si="14"/>
        <v>0</v>
      </c>
      <c r="I91" s="502">
        <f t="shared" si="14"/>
        <v>10</v>
      </c>
      <c r="J91" s="496">
        <f t="shared" si="14"/>
        <v>30</v>
      </c>
    </row>
    <row r="92" spans="1:10" ht="15.75" thickBot="1"/>
    <row r="93" spans="1:10">
      <c r="A93" s="1222" t="s">
        <v>548</v>
      </c>
      <c r="B93" s="1131" t="s">
        <v>1559</v>
      </c>
      <c r="C93" s="1131" t="s">
        <v>1560</v>
      </c>
      <c r="D93" s="1219" t="s">
        <v>1561</v>
      </c>
      <c r="E93" s="1219" t="s">
        <v>1562</v>
      </c>
      <c r="F93" s="1219" t="s">
        <v>1563</v>
      </c>
      <c r="G93" s="1219" t="s">
        <v>1564</v>
      </c>
      <c r="H93" s="1191" t="s">
        <v>1565</v>
      </c>
      <c r="I93" s="1191" t="s">
        <v>1566</v>
      </c>
      <c r="J93" s="1220" t="s">
        <v>1567</v>
      </c>
    </row>
    <row r="94" spans="1:10" ht="39.950000000000003" customHeight="1" thickBot="1">
      <c r="A94" s="1223"/>
      <c r="B94" s="1145"/>
      <c r="C94" s="1145"/>
      <c r="D94" s="1192"/>
      <c r="E94" s="1192"/>
      <c r="F94" s="1192"/>
      <c r="G94" s="1192"/>
      <c r="H94" s="1192"/>
      <c r="I94" s="1192"/>
      <c r="J94" s="1221"/>
    </row>
    <row r="95" spans="1:10" ht="26.25">
      <c r="A95" s="472" t="s">
        <v>1665</v>
      </c>
      <c r="B95" s="473">
        <v>1</v>
      </c>
      <c r="C95" s="473">
        <v>5</v>
      </c>
      <c r="D95" s="473">
        <v>40</v>
      </c>
      <c r="E95" s="473">
        <v>44</v>
      </c>
      <c r="F95" s="473">
        <v>1</v>
      </c>
      <c r="G95" s="473">
        <v>12</v>
      </c>
      <c r="H95" s="474"/>
      <c r="I95" s="475">
        <v>6</v>
      </c>
      <c r="J95" s="476">
        <f t="shared" ref="J95:J112" si="15">SUM(B95:I95)</f>
        <v>109</v>
      </c>
    </row>
    <row r="96" spans="1:10" ht="15.75" thickBot="1">
      <c r="A96" s="477" t="s">
        <v>114</v>
      </c>
      <c r="B96" s="478">
        <v>0</v>
      </c>
      <c r="C96" s="478">
        <v>1</v>
      </c>
      <c r="D96" s="478">
        <v>11</v>
      </c>
      <c r="E96" s="478">
        <v>6</v>
      </c>
      <c r="F96" s="478">
        <v>1</v>
      </c>
      <c r="G96" s="478">
        <v>0</v>
      </c>
      <c r="H96" s="479"/>
      <c r="I96" s="480">
        <v>4</v>
      </c>
      <c r="J96" s="481">
        <f t="shared" si="15"/>
        <v>23</v>
      </c>
    </row>
    <row r="97" spans="1:10">
      <c r="A97" s="482" t="s">
        <v>583</v>
      </c>
      <c r="B97" s="483">
        <v>1</v>
      </c>
      <c r="C97" s="483">
        <v>4</v>
      </c>
      <c r="D97" s="483">
        <v>15</v>
      </c>
      <c r="E97" s="483">
        <v>32</v>
      </c>
      <c r="F97" s="483">
        <v>1</v>
      </c>
      <c r="G97" s="484"/>
      <c r="H97" s="483"/>
      <c r="I97" s="485">
        <v>8</v>
      </c>
      <c r="J97" s="486">
        <f t="shared" si="15"/>
        <v>61</v>
      </c>
    </row>
    <row r="98" spans="1:10" ht="15.75" thickBot="1">
      <c r="A98" s="487" t="s">
        <v>114</v>
      </c>
      <c r="B98" s="488">
        <v>0</v>
      </c>
      <c r="C98" s="488">
        <v>1</v>
      </c>
      <c r="D98" s="488">
        <v>2</v>
      </c>
      <c r="E98" s="488">
        <v>10</v>
      </c>
      <c r="F98" s="488">
        <v>0</v>
      </c>
      <c r="G98" s="489"/>
      <c r="H98" s="488"/>
      <c r="I98" s="490">
        <v>3</v>
      </c>
      <c r="J98" s="491">
        <f t="shared" si="15"/>
        <v>16</v>
      </c>
    </row>
    <row r="99" spans="1:10">
      <c r="A99" s="492" t="s">
        <v>551</v>
      </c>
      <c r="B99" s="493">
        <v>1</v>
      </c>
      <c r="C99" s="493">
        <v>3</v>
      </c>
      <c r="D99" s="493">
        <v>7</v>
      </c>
      <c r="E99" s="493">
        <v>17</v>
      </c>
      <c r="F99" s="493">
        <v>1</v>
      </c>
      <c r="G99" s="474"/>
      <c r="H99" s="493"/>
      <c r="I99" s="493">
        <v>8</v>
      </c>
      <c r="J99" s="494">
        <f t="shared" si="15"/>
        <v>37</v>
      </c>
    </row>
    <row r="100" spans="1:10" ht="15.75" thickBot="1">
      <c r="A100" s="495" t="s">
        <v>114</v>
      </c>
      <c r="B100" s="113">
        <v>0</v>
      </c>
      <c r="C100" s="113">
        <v>0</v>
      </c>
      <c r="D100" s="113">
        <v>3</v>
      </c>
      <c r="E100" s="113">
        <v>3</v>
      </c>
      <c r="F100" s="113">
        <v>1</v>
      </c>
      <c r="G100" s="479"/>
      <c r="H100" s="113"/>
      <c r="I100" s="113">
        <v>2</v>
      </c>
      <c r="J100" s="496">
        <f t="shared" si="15"/>
        <v>9</v>
      </c>
    </row>
    <row r="101" spans="1:10">
      <c r="A101" s="497" t="s">
        <v>552</v>
      </c>
      <c r="B101" s="498">
        <v>1</v>
      </c>
      <c r="C101" s="498">
        <v>4</v>
      </c>
      <c r="D101" s="498">
        <v>13</v>
      </c>
      <c r="E101" s="498">
        <v>15</v>
      </c>
      <c r="F101" s="498">
        <v>1</v>
      </c>
      <c r="G101" s="499"/>
      <c r="H101" s="498"/>
      <c r="I101" s="500">
        <v>15</v>
      </c>
      <c r="J101" s="501">
        <f t="shared" si="15"/>
        <v>49</v>
      </c>
    </row>
    <row r="102" spans="1:10" ht="15.75" thickBot="1">
      <c r="A102" s="495" t="s">
        <v>114</v>
      </c>
      <c r="B102" s="502">
        <v>0</v>
      </c>
      <c r="C102" s="502">
        <v>2</v>
      </c>
      <c r="D102" s="502">
        <v>3</v>
      </c>
      <c r="E102" s="502">
        <v>5</v>
      </c>
      <c r="F102" s="502">
        <v>1</v>
      </c>
      <c r="G102" s="479"/>
      <c r="H102" s="502"/>
      <c r="I102" s="503">
        <v>7</v>
      </c>
      <c r="J102" s="496">
        <f t="shared" si="15"/>
        <v>18</v>
      </c>
    </row>
    <row r="103" spans="1:10">
      <c r="A103" s="497" t="s">
        <v>553</v>
      </c>
      <c r="B103" s="498">
        <v>1</v>
      </c>
      <c r="C103" s="498">
        <v>5</v>
      </c>
      <c r="D103" s="498">
        <v>8</v>
      </c>
      <c r="E103" s="498">
        <v>14</v>
      </c>
      <c r="F103" s="498">
        <v>1</v>
      </c>
      <c r="G103" s="499"/>
      <c r="H103" s="498"/>
      <c r="I103" s="500">
        <v>12</v>
      </c>
      <c r="J103" s="501">
        <f t="shared" si="15"/>
        <v>41</v>
      </c>
    </row>
    <row r="104" spans="1:10" ht="15.75" thickBot="1">
      <c r="A104" s="495" t="s">
        <v>114</v>
      </c>
      <c r="B104" s="502">
        <v>0</v>
      </c>
      <c r="C104" s="502">
        <v>2</v>
      </c>
      <c r="D104" s="502">
        <v>3</v>
      </c>
      <c r="E104" s="502">
        <v>2</v>
      </c>
      <c r="F104" s="502">
        <v>1</v>
      </c>
      <c r="G104" s="479"/>
      <c r="H104" s="502"/>
      <c r="I104" s="503">
        <v>2</v>
      </c>
      <c r="J104" s="496">
        <f t="shared" si="15"/>
        <v>10</v>
      </c>
    </row>
    <row r="105" spans="1:10">
      <c r="A105" s="497" t="s">
        <v>554</v>
      </c>
      <c r="B105" s="498">
        <v>1</v>
      </c>
      <c r="C105" s="498">
        <v>4</v>
      </c>
      <c r="D105" s="498">
        <v>8</v>
      </c>
      <c r="E105" s="498">
        <v>22</v>
      </c>
      <c r="F105" s="498">
        <v>1</v>
      </c>
      <c r="G105" s="499"/>
      <c r="H105" s="498">
        <v>4</v>
      </c>
      <c r="I105" s="500">
        <v>16</v>
      </c>
      <c r="J105" s="501">
        <f t="shared" si="15"/>
        <v>56</v>
      </c>
    </row>
    <row r="106" spans="1:10" ht="15.75" thickBot="1">
      <c r="A106" s="495" t="s">
        <v>114</v>
      </c>
      <c r="B106" s="502">
        <v>0</v>
      </c>
      <c r="C106" s="502">
        <v>0</v>
      </c>
      <c r="D106" s="502">
        <v>2</v>
      </c>
      <c r="E106" s="502">
        <v>1</v>
      </c>
      <c r="F106" s="502">
        <v>0</v>
      </c>
      <c r="G106" s="479"/>
      <c r="H106" s="502">
        <v>0</v>
      </c>
      <c r="I106" s="503">
        <v>0</v>
      </c>
      <c r="J106" s="496">
        <f t="shared" si="15"/>
        <v>3</v>
      </c>
    </row>
    <row r="107" spans="1:10">
      <c r="A107" s="497" t="s">
        <v>555</v>
      </c>
      <c r="B107" s="498">
        <v>1</v>
      </c>
      <c r="C107" s="498">
        <v>3</v>
      </c>
      <c r="D107" s="498">
        <v>8</v>
      </c>
      <c r="E107" s="498">
        <v>13</v>
      </c>
      <c r="F107" s="498">
        <v>1</v>
      </c>
      <c r="G107" s="499"/>
      <c r="H107" s="498"/>
      <c r="I107" s="500">
        <v>8</v>
      </c>
      <c r="J107" s="501">
        <f t="shared" si="15"/>
        <v>34</v>
      </c>
    </row>
    <row r="108" spans="1:10" ht="15.75" thickBot="1">
      <c r="A108" s="495" t="s">
        <v>114</v>
      </c>
      <c r="B108" s="502">
        <v>0</v>
      </c>
      <c r="C108" s="502">
        <v>0</v>
      </c>
      <c r="D108" s="502">
        <v>5</v>
      </c>
      <c r="E108" s="502">
        <v>2</v>
      </c>
      <c r="F108" s="502">
        <v>1</v>
      </c>
      <c r="G108" s="479"/>
      <c r="H108" s="502"/>
      <c r="I108" s="503">
        <v>4</v>
      </c>
      <c r="J108" s="496">
        <f t="shared" si="15"/>
        <v>12</v>
      </c>
    </row>
    <row r="109" spans="1:10">
      <c r="A109" s="497" t="s">
        <v>556</v>
      </c>
      <c r="B109" s="498">
        <v>1</v>
      </c>
      <c r="C109" s="498">
        <v>4</v>
      </c>
      <c r="D109" s="498">
        <v>8</v>
      </c>
      <c r="E109" s="498">
        <v>11</v>
      </c>
      <c r="F109" s="498">
        <v>1</v>
      </c>
      <c r="G109" s="499"/>
      <c r="H109" s="498"/>
      <c r="I109" s="500">
        <v>7</v>
      </c>
      <c r="J109" s="501">
        <f t="shared" si="15"/>
        <v>32</v>
      </c>
    </row>
    <row r="110" spans="1:10" ht="15.75" thickBot="1">
      <c r="A110" s="495" t="s">
        <v>114</v>
      </c>
      <c r="B110" s="502">
        <v>1</v>
      </c>
      <c r="C110" s="502">
        <v>2</v>
      </c>
      <c r="D110" s="502">
        <v>6</v>
      </c>
      <c r="E110" s="502">
        <v>4</v>
      </c>
      <c r="F110" s="502">
        <v>0</v>
      </c>
      <c r="G110" s="479"/>
      <c r="H110" s="502"/>
      <c r="I110" s="503">
        <v>5</v>
      </c>
      <c r="J110" s="496">
        <f t="shared" si="15"/>
        <v>18</v>
      </c>
    </row>
    <row r="111" spans="1:10">
      <c r="A111" s="497" t="s">
        <v>557</v>
      </c>
      <c r="B111" s="498">
        <v>1</v>
      </c>
      <c r="C111" s="498">
        <v>5</v>
      </c>
      <c r="D111" s="498">
        <v>11</v>
      </c>
      <c r="E111" s="498">
        <v>16</v>
      </c>
      <c r="F111" s="498">
        <v>1</v>
      </c>
      <c r="G111" s="499"/>
      <c r="H111" s="498"/>
      <c r="I111" s="500">
        <v>8</v>
      </c>
      <c r="J111" s="501">
        <f t="shared" si="15"/>
        <v>42</v>
      </c>
    </row>
    <row r="112" spans="1:10" ht="15.75" thickBot="1">
      <c r="A112" s="495" t="s">
        <v>114</v>
      </c>
      <c r="B112" s="502">
        <v>0</v>
      </c>
      <c r="C112" s="502">
        <v>0</v>
      </c>
      <c r="D112" s="502">
        <v>1</v>
      </c>
      <c r="E112" s="502">
        <v>1</v>
      </c>
      <c r="F112" s="502">
        <v>0</v>
      </c>
      <c r="G112" s="479"/>
      <c r="H112" s="502"/>
      <c r="I112" s="503">
        <v>0</v>
      </c>
      <c r="J112" s="496">
        <f t="shared" si="15"/>
        <v>2</v>
      </c>
    </row>
    <row r="113" spans="1:10">
      <c r="A113" s="497" t="s">
        <v>1586</v>
      </c>
      <c r="B113" s="498">
        <f t="shared" ref="B113:F114" si="16">SUM(B97,B99,B101,B103,B105,B107,B109,B111)</f>
        <v>8</v>
      </c>
      <c r="C113" s="498">
        <f t="shared" si="16"/>
        <v>32</v>
      </c>
      <c r="D113" s="498">
        <f t="shared" si="16"/>
        <v>78</v>
      </c>
      <c r="E113" s="498">
        <f t="shared" si="16"/>
        <v>140</v>
      </c>
      <c r="F113" s="498">
        <f t="shared" si="16"/>
        <v>8</v>
      </c>
      <c r="G113" s="499"/>
      <c r="H113" s="498">
        <f t="shared" ref="H113:J114" si="17">SUM(H97,H99,H101,H103,H105,H107,H109,H111)</f>
        <v>4</v>
      </c>
      <c r="I113" s="498">
        <f t="shared" si="17"/>
        <v>82</v>
      </c>
      <c r="J113" s="501">
        <f t="shared" si="17"/>
        <v>352</v>
      </c>
    </row>
    <row r="114" spans="1:10" ht="15.75" thickBot="1">
      <c r="A114" s="495" t="s">
        <v>114</v>
      </c>
      <c r="B114" s="502">
        <f t="shared" si="16"/>
        <v>1</v>
      </c>
      <c r="C114" s="502">
        <f t="shared" si="16"/>
        <v>7</v>
      </c>
      <c r="D114" s="502">
        <f t="shared" si="16"/>
        <v>25</v>
      </c>
      <c r="E114" s="502">
        <f t="shared" si="16"/>
        <v>28</v>
      </c>
      <c r="F114" s="502">
        <f t="shared" si="16"/>
        <v>4</v>
      </c>
      <c r="G114" s="479"/>
      <c r="H114" s="502">
        <f t="shared" si="17"/>
        <v>0</v>
      </c>
      <c r="I114" s="502">
        <f t="shared" si="17"/>
        <v>23</v>
      </c>
      <c r="J114" s="496">
        <f t="shared" si="17"/>
        <v>88</v>
      </c>
    </row>
    <row r="115" spans="1:10">
      <c r="A115" s="504" t="s">
        <v>1571</v>
      </c>
      <c r="B115" s="505">
        <f t="shared" ref="B115:J115" si="18">B95+B113</f>
        <v>9</v>
      </c>
      <c r="C115" s="505">
        <f t="shared" si="18"/>
        <v>37</v>
      </c>
      <c r="D115" s="505">
        <f t="shared" si="18"/>
        <v>118</v>
      </c>
      <c r="E115" s="505">
        <f t="shared" si="18"/>
        <v>184</v>
      </c>
      <c r="F115" s="505">
        <f t="shared" si="18"/>
        <v>9</v>
      </c>
      <c r="G115" s="505">
        <f t="shared" si="18"/>
        <v>12</v>
      </c>
      <c r="H115" s="505">
        <f t="shared" si="18"/>
        <v>4</v>
      </c>
      <c r="I115" s="505">
        <f t="shared" si="18"/>
        <v>88</v>
      </c>
      <c r="J115" s="506">
        <f t="shared" si="18"/>
        <v>461</v>
      </c>
    </row>
    <row r="116" spans="1:10" ht="15.75" thickBot="1">
      <c r="A116" s="477" t="s">
        <v>114</v>
      </c>
      <c r="B116" s="502">
        <f t="shared" ref="B116:J116" si="19">B96+B114</f>
        <v>1</v>
      </c>
      <c r="C116" s="502">
        <f t="shared" si="19"/>
        <v>8</v>
      </c>
      <c r="D116" s="502">
        <f t="shared" si="19"/>
        <v>36</v>
      </c>
      <c r="E116" s="502">
        <f t="shared" si="19"/>
        <v>34</v>
      </c>
      <c r="F116" s="502">
        <f t="shared" si="19"/>
        <v>5</v>
      </c>
      <c r="G116" s="502">
        <f t="shared" si="19"/>
        <v>0</v>
      </c>
      <c r="H116" s="502">
        <f t="shared" si="19"/>
        <v>0</v>
      </c>
      <c r="I116" s="502">
        <f t="shared" si="19"/>
        <v>27</v>
      </c>
      <c r="J116" s="496">
        <f t="shared" si="19"/>
        <v>111</v>
      </c>
    </row>
    <row r="117" spans="1:10" ht="15.75" thickBot="1"/>
    <row r="118" spans="1:10">
      <c r="A118" s="1222" t="s">
        <v>559</v>
      </c>
      <c r="B118" s="1131" t="s">
        <v>1559</v>
      </c>
      <c r="C118" s="1131" t="s">
        <v>1560</v>
      </c>
      <c r="D118" s="1219" t="s">
        <v>1561</v>
      </c>
      <c r="E118" s="1219" t="s">
        <v>1562</v>
      </c>
      <c r="F118" s="1219" t="s">
        <v>1650</v>
      </c>
      <c r="G118" s="1219" t="s">
        <v>1564</v>
      </c>
      <c r="H118" s="1191" t="s">
        <v>1565</v>
      </c>
      <c r="I118" s="1191" t="s">
        <v>1566</v>
      </c>
      <c r="J118" s="1220" t="s">
        <v>1567</v>
      </c>
    </row>
    <row r="119" spans="1:10" ht="39.950000000000003" customHeight="1" thickBot="1">
      <c r="A119" s="1223"/>
      <c r="B119" s="1145"/>
      <c r="C119" s="1145"/>
      <c r="D119" s="1192"/>
      <c r="E119" s="1192"/>
      <c r="F119" s="1192"/>
      <c r="G119" s="1192"/>
      <c r="H119" s="1192"/>
      <c r="I119" s="1192"/>
      <c r="J119" s="1221"/>
    </row>
    <row r="120" spans="1:10">
      <c r="A120" s="472" t="s">
        <v>559</v>
      </c>
      <c r="B120" s="473">
        <v>1</v>
      </c>
      <c r="C120" s="473">
        <v>5</v>
      </c>
      <c r="D120" s="473">
        <v>32</v>
      </c>
      <c r="E120" s="473">
        <v>50</v>
      </c>
      <c r="F120" s="473">
        <v>1</v>
      </c>
      <c r="G120" s="473">
        <v>12</v>
      </c>
      <c r="H120" s="474"/>
      <c r="I120" s="475"/>
      <c r="J120" s="476">
        <f t="shared" ref="J120:J145" si="20">SUM(B120:I120)</f>
        <v>101</v>
      </c>
    </row>
    <row r="121" spans="1:10" ht="15.75" thickBot="1">
      <c r="A121" s="477" t="s">
        <v>114</v>
      </c>
      <c r="B121" s="478"/>
      <c r="C121" s="478"/>
      <c r="D121" s="478">
        <v>6</v>
      </c>
      <c r="E121" s="478">
        <v>9</v>
      </c>
      <c r="F121" s="478">
        <v>1</v>
      </c>
      <c r="G121" s="478">
        <v>1</v>
      </c>
      <c r="H121" s="479"/>
      <c r="I121" s="480"/>
      <c r="J121" s="481">
        <f t="shared" si="20"/>
        <v>17</v>
      </c>
    </row>
    <row r="122" spans="1:10">
      <c r="A122" s="482" t="s">
        <v>1664</v>
      </c>
      <c r="B122" s="483">
        <v>1</v>
      </c>
      <c r="C122" s="483">
        <v>5</v>
      </c>
      <c r="D122" s="483">
        <v>21</v>
      </c>
      <c r="E122" s="483">
        <v>39</v>
      </c>
      <c r="F122" s="483">
        <v>1</v>
      </c>
      <c r="G122" s="484"/>
      <c r="H122" s="483"/>
      <c r="I122" s="485">
        <v>16</v>
      </c>
      <c r="J122" s="486">
        <f t="shared" si="20"/>
        <v>83</v>
      </c>
    </row>
    <row r="123" spans="1:10" ht="15.75" thickBot="1">
      <c r="A123" s="487" t="s">
        <v>114</v>
      </c>
      <c r="B123" s="488"/>
      <c r="C123" s="488">
        <v>1</v>
      </c>
      <c r="D123" s="488">
        <v>5</v>
      </c>
      <c r="E123" s="488">
        <v>7</v>
      </c>
      <c r="F123" s="488">
        <v>1</v>
      </c>
      <c r="G123" s="489"/>
      <c r="H123" s="488"/>
      <c r="I123" s="490">
        <v>3</v>
      </c>
      <c r="J123" s="491">
        <f t="shared" si="20"/>
        <v>17</v>
      </c>
    </row>
    <row r="124" spans="1:10">
      <c r="A124" s="492" t="s">
        <v>1663</v>
      </c>
      <c r="B124" s="493">
        <v>1</v>
      </c>
      <c r="C124" s="493">
        <v>5</v>
      </c>
      <c r="D124" s="493">
        <v>17</v>
      </c>
      <c r="E124" s="493">
        <v>39</v>
      </c>
      <c r="F124" s="493">
        <v>1</v>
      </c>
      <c r="G124" s="474"/>
      <c r="H124" s="493"/>
      <c r="I124" s="493">
        <v>15</v>
      </c>
      <c r="J124" s="494">
        <f t="shared" si="20"/>
        <v>78</v>
      </c>
    </row>
    <row r="125" spans="1:10" ht="15.75" thickBot="1">
      <c r="A125" s="495" t="s">
        <v>114</v>
      </c>
      <c r="B125" s="113"/>
      <c r="C125" s="113"/>
      <c r="D125" s="113">
        <v>4</v>
      </c>
      <c r="E125" s="113">
        <v>2</v>
      </c>
      <c r="F125" s="113"/>
      <c r="G125" s="479"/>
      <c r="H125" s="113"/>
      <c r="I125" s="113">
        <v>1</v>
      </c>
      <c r="J125" s="496">
        <f t="shared" si="20"/>
        <v>7</v>
      </c>
    </row>
    <row r="126" spans="1:10">
      <c r="A126" s="482" t="s">
        <v>543</v>
      </c>
      <c r="B126" s="483">
        <v>1</v>
      </c>
      <c r="C126" s="483">
        <v>4</v>
      </c>
      <c r="D126" s="483">
        <v>15</v>
      </c>
      <c r="E126" s="483">
        <v>29</v>
      </c>
      <c r="F126" s="483">
        <v>1</v>
      </c>
      <c r="G126" s="484"/>
      <c r="H126" s="483"/>
      <c r="I126" s="485">
        <v>11</v>
      </c>
      <c r="J126" s="486">
        <f t="shared" si="20"/>
        <v>61</v>
      </c>
    </row>
    <row r="127" spans="1:10" ht="15.75" thickBot="1">
      <c r="A127" s="487" t="s">
        <v>114</v>
      </c>
      <c r="B127" s="488"/>
      <c r="C127" s="488">
        <v>1</v>
      </c>
      <c r="D127" s="488">
        <v>4</v>
      </c>
      <c r="E127" s="488">
        <v>8</v>
      </c>
      <c r="F127" s="488"/>
      <c r="G127" s="489"/>
      <c r="H127" s="488"/>
      <c r="I127" s="490">
        <v>7</v>
      </c>
      <c r="J127" s="491">
        <f t="shared" si="20"/>
        <v>20</v>
      </c>
    </row>
    <row r="128" spans="1:10">
      <c r="A128" s="492" t="s">
        <v>1662</v>
      </c>
      <c r="B128" s="493">
        <v>1</v>
      </c>
      <c r="C128" s="493">
        <v>4</v>
      </c>
      <c r="D128" s="493">
        <v>16</v>
      </c>
      <c r="E128" s="493">
        <v>32</v>
      </c>
      <c r="F128" s="493">
        <v>1</v>
      </c>
      <c r="G128" s="474"/>
      <c r="H128" s="493"/>
      <c r="I128" s="493">
        <v>12</v>
      </c>
      <c r="J128" s="494">
        <f t="shared" si="20"/>
        <v>66</v>
      </c>
    </row>
    <row r="129" spans="1:10" ht="15.75" thickBot="1">
      <c r="A129" s="495" t="s">
        <v>114</v>
      </c>
      <c r="B129" s="113"/>
      <c r="C129" s="113">
        <v>1</v>
      </c>
      <c r="D129" s="113">
        <v>3</v>
      </c>
      <c r="E129" s="113">
        <v>6</v>
      </c>
      <c r="F129" s="113">
        <v>1</v>
      </c>
      <c r="G129" s="479"/>
      <c r="H129" s="113"/>
      <c r="I129" s="113">
        <v>2</v>
      </c>
      <c r="J129" s="496">
        <f t="shared" si="20"/>
        <v>13</v>
      </c>
    </row>
    <row r="130" spans="1:10" ht="26.25">
      <c r="A130" s="482" t="s">
        <v>1661</v>
      </c>
      <c r="B130" s="483">
        <v>1</v>
      </c>
      <c r="C130" s="483">
        <v>3</v>
      </c>
      <c r="D130" s="483">
        <v>9</v>
      </c>
      <c r="E130" s="483">
        <v>27</v>
      </c>
      <c r="F130" s="483">
        <v>1</v>
      </c>
      <c r="G130" s="484"/>
      <c r="H130" s="483"/>
      <c r="I130" s="485">
        <v>9</v>
      </c>
      <c r="J130" s="486">
        <f t="shared" si="20"/>
        <v>50</v>
      </c>
    </row>
    <row r="131" spans="1:10" ht="15.75" thickBot="1">
      <c r="A131" s="487" t="s">
        <v>114</v>
      </c>
      <c r="B131" s="488"/>
      <c r="C131" s="488"/>
      <c r="D131" s="488">
        <v>4</v>
      </c>
      <c r="E131" s="488">
        <v>6</v>
      </c>
      <c r="F131" s="488">
        <v>1</v>
      </c>
      <c r="G131" s="489"/>
      <c r="H131" s="488"/>
      <c r="I131" s="490">
        <v>5</v>
      </c>
      <c r="J131" s="491">
        <f t="shared" si="20"/>
        <v>16</v>
      </c>
    </row>
    <row r="132" spans="1:10">
      <c r="A132" s="492" t="s">
        <v>1660</v>
      </c>
      <c r="B132" s="493"/>
      <c r="C132" s="493"/>
      <c r="D132" s="493"/>
      <c r="E132" s="493">
        <v>20</v>
      </c>
      <c r="F132" s="493">
        <v>1</v>
      </c>
      <c r="G132" s="474"/>
      <c r="H132" s="493">
        <v>1</v>
      </c>
      <c r="I132" s="493">
        <v>6</v>
      </c>
      <c r="J132" s="494">
        <f t="shared" si="20"/>
        <v>28</v>
      </c>
    </row>
    <row r="133" spans="1:10" ht="15.75" thickBot="1">
      <c r="A133" s="495" t="s">
        <v>114</v>
      </c>
      <c r="B133" s="113"/>
      <c r="C133" s="113"/>
      <c r="D133" s="113"/>
      <c r="E133" s="113">
        <v>5</v>
      </c>
      <c r="F133" s="113"/>
      <c r="G133" s="479"/>
      <c r="H133" s="113">
        <v>1</v>
      </c>
      <c r="I133" s="113">
        <v>4</v>
      </c>
      <c r="J133" s="496">
        <f t="shared" si="20"/>
        <v>10</v>
      </c>
    </row>
    <row r="134" spans="1:10" ht="26.25">
      <c r="A134" s="482" t="s">
        <v>1659</v>
      </c>
      <c r="B134" s="483"/>
      <c r="C134" s="483"/>
      <c r="D134" s="483"/>
      <c r="E134" s="483"/>
      <c r="F134" s="483"/>
      <c r="G134" s="484"/>
      <c r="H134" s="483"/>
      <c r="I134" s="485">
        <v>14</v>
      </c>
      <c r="J134" s="486">
        <f t="shared" si="20"/>
        <v>14</v>
      </c>
    </row>
    <row r="135" spans="1:10" ht="15.75" thickBot="1">
      <c r="A135" s="487" t="s">
        <v>114</v>
      </c>
      <c r="B135" s="488"/>
      <c r="C135" s="488"/>
      <c r="D135" s="488"/>
      <c r="E135" s="488"/>
      <c r="F135" s="488"/>
      <c r="G135" s="489"/>
      <c r="H135" s="488"/>
      <c r="I135" s="490">
        <v>7</v>
      </c>
      <c r="J135" s="491">
        <f t="shared" si="20"/>
        <v>7</v>
      </c>
    </row>
    <row r="136" spans="1:10">
      <c r="A136" s="492" t="s">
        <v>1658</v>
      </c>
      <c r="B136" s="493"/>
      <c r="C136" s="493"/>
      <c r="D136" s="493"/>
      <c r="E136" s="493"/>
      <c r="F136" s="493"/>
      <c r="G136" s="474"/>
      <c r="H136" s="493">
        <v>1</v>
      </c>
      <c r="I136" s="493">
        <v>4</v>
      </c>
      <c r="J136" s="494">
        <f t="shared" si="20"/>
        <v>5</v>
      </c>
    </row>
    <row r="137" spans="1:10" ht="15.75" thickBot="1">
      <c r="A137" s="495" t="s">
        <v>114</v>
      </c>
      <c r="B137" s="113"/>
      <c r="C137" s="113"/>
      <c r="D137" s="113"/>
      <c r="E137" s="113"/>
      <c r="F137" s="113"/>
      <c r="G137" s="479"/>
      <c r="H137" s="113">
        <v>1</v>
      </c>
      <c r="I137" s="113">
        <v>3</v>
      </c>
      <c r="J137" s="496">
        <f t="shared" si="20"/>
        <v>4</v>
      </c>
    </row>
    <row r="138" spans="1:10">
      <c r="A138" s="482" t="s">
        <v>1657</v>
      </c>
      <c r="B138" s="483"/>
      <c r="C138" s="483"/>
      <c r="D138" s="483"/>
      <c r="E138" s="483"/>
      <c r="F138" s="483"/>
      <c r="G138" s="484"/>
      <c r="H138" s="483">
        <v>1</v>
      </c>
      <c r="I138" s="485">
        <v>5</v>
      </c>
      <c r="J138" s="486">
        <f t="shared" si="20"/>
        <v>6</v>
      </c>
    </row>
    <row r="139" spans="1:10" ht="15.75" thickBot="1">
      <c r="A139" s="487" t="s">
        <v>114</v>
      </c>
      <c r="B139" s="488"/>
      <c r="C139" s="488"/>
      <c r="D139" s="488"/>
      <c r="E139" s="488"/>
      <c r="F139" s="488"/>
      <c r="G139" s="489"/>
      <c r="H139" s="488"/>
      <c r="I139" s="490">
        <v>2</v>
      </c>
      <c r="J139" s="491">
        <f t="shared" si="20"/>
        <v>2</v>
      </c>
    </row>
    <row r="140" spans="1:10" ht="26.25">
      <c r="A140" s="492" t="s">
        <v>1656</v>
      </c>
      <c r="B140" s="493"/>
      <c r="C140" s="493"/>
      <c r="D140" s="493"/>
      <c r="E140" s="493"/>
      <c r="F140" s="493"/>
      <c r="G140" s="474"/>
      <c r="H140" s="493">
        <v>1</v>
      </c>
      <c r="I140" s="493">
        <v>11</v>
      </c>
      <c r="J140" s="494">
        <f t="shared" si="20"/>
        <v>12</v>
      </c>
    </row>
    <row r="141" spans="1:10" ht="15.75" thickBot="1">
      <c r="A141" s="495" t="s">
        <v>114</v>
      </c>
      <c r="B141" s="113"/>
      <c r="C141" s="113"/>
      <c r="D141" s="113"/>
      <c r="E141" s="113"/>
      <c r="F141" s="113"/>
      <c r="G141" s="479"/>
      <c r="H141" s="113"/>
      <c r="I141" s="113">
        <v>2</v>
      </c>
      <c r="J141" s="496">
        <f t="shared" si="20"/>
        <v>2</v>
      </c>
    </row>
    <row r="142" spans="1:10">
      <c r="A142" s="497" t="s">
        <v>1570</v>
      </c>
      <c r="B142" s="498">
        <f t="shared" ref="B142:F143" si="21">SUM(B122,B124,B126,B128,B130,B132)</f>
        <v>5</v>
      </c>
      <c r="C142" s="498">
        <f t="shared" si="21"/>
        <v>21</v>
      </c>
      <c r="D142" s="498">
        <f t="shared" si="21"/>
        <v>78</v>
      </c>
      <c r="E142" s="498">
        <f t="shared" si="21"/>
        <v>186</v>
      </c>
      <c r="F142" s="498">
        <f t="shared" si="21"/>
        <v>6</v>
      </c>
      <c r="G142" s="499"/>
      <c r="H142" s="498">
        <f>SUM(H122,H124,H126,H128,H130,H132)</f>
        <v>1</v>
      </c>
      <c r="I142" s="498">
        <f>SUM(I122,I124,I126,I128,I130,I132)</f>
        <v>69</v>
      </c>
      <c r="J142" s="501">
        <f t="shared" si="20"/>
        <v>366</v>
      </c>
    </row>
    <row r="143" spans="1:10" ht="15.75" thickBot="1">
      <c r="A143" s="495" t="s">
        <v>114</v>
      </c>
      <c r="B143" s="502">
        <f t="shared" si="21"/>
        <v>0</v>
      </c>
      <c r="C143" s="502">
        <f t="shared" si="21"/>
        <v>3</v>
      </c>
      <c r="D143" s="502">
        <f t="shared" si="21"/>
        <v>20</v>
      </c>
      <c r="E143" s="502">
        <f t="shared" si="21"/>
        <v>34</v>
      </c>
      <c r="F143" s="502">
        <f t="shared" si="21"/>
        <v>3</v>
      </c>
      <c r="G143" s="631"/>
      <c r="H143" s="502">
        <f>SUM(H123,H125,H127,H129,H131,H133)</f>
        <v>1</v>
      </c>
      <c r="I143" s="502">
        <f>SUM(I123,I125,I127,I129,I131,I133)</f>
        <v>22</v>
      </c>
      <c r="J143" s="502">
        <f t="shared" si="20"/>
        <v>83</v>
      </c>
    </row>
    <row r="144" spans="1:10">
      <c r="A144" s="504" t="s">
        <v>1571</v>
      </c>
      <c r="B144" s="557">
        <f t="shared" ref="B144:G145" si="22">B142+B120</f>
        <v>6</v>
      </c>
      <c r="C144" s="557">
        <f t="shared" si="22"/>
        <v>26</v>
      </c>
      <c r="D144" s="557">
        <f t="shared" si="22"/>
        <v>110</v>
      </c>
      <c r="E144" s="557">
        <f t="shared" si="22"/>
        <v>236</v>
      </c>
      <c r="F144" s="557">
        <f t="shared" si="22"/>
        <v>7</v>
      </c>
      <c r="G144" s="557">
        <f t="shared" si="22"/>
        <v>12</v>
      </c>
      <c r="H144" s="557">
        <f>H134+H136+H138+H140+H142</f>
        <v>4</v>
      </c>
      <c r="I144" s="557">
        <f>I134+I136+I138+I140+I142</f>
        <v>103</v>
      </c>
      <c r="J144" s="556">
        <f t="shared" si="20"/>
        <v>504</v>
      </c>
    </row>
    <row r="145" spans="1:10" ht="15.75" thickBot="1">
      <c r="A145" s="477" t="s">
        <v>114</v>
      </c>
      <c r="B145" s="630">
        <f t="shared" si="22"/>
        <v>0</v>
      </c>
      <c r="C145" s="630">
        <f t="shared" si="22"/>
        <v>3</v>
      </c>
      <c r="D145" s="630">
        <f t="shared" si="22"/>
        <v>26</v>
      </c>
      <c r="E145" s="630">
        <f t="shared" si="22"/>
        <v>43</v>
      </c>
      <c r="F145" s="630">
        <f t="shared" si="22"/>
        <v>4</v>
      </c>
      <c r="G145" s="630">
        <f t="shared" si="22"/>
        <v>1</v>
      </c>
      <c r="H145" s="630">
        <f>H135+H137+H139+H141+H143</f>
        <v>2</v>
      </c>
      <c r="I145" s="630">
        <f>I135+I137+I139+I141+I143</f>
        <v>36</v>
      </c>
      <c r="J145" s="629">
        <f t="shared" si="20"/>
        <v>115</v>
      </c>
    </row>
    <row r="146" spans="1:10" ht="15.75" thickBot="1"/>
    <row r="147" spans="1:10">
      <c r="A147" s="1222" t="s">
        <v>566</v>
      </c>
      <c r="B147" s="1131" t="s">
        <v>1559</v>
      </c>
      <c r="C147" s="1131" t="s">
        <v>1560</v>
      </c>
      <c r="D147" s="1219" t="s">
        <v>1561</v>
      </c>
      <c r="E147" s="1219" t="s">
        <v>1562</v>
      </c>
      <c r="F147" s="1219" t="s">
        <v>1563</v>
      </c>
      <c r="G147" s="1219" t="s">
        <v>1564</v>
      </c>
      <c r="H147" s="1191" t="s">
        <v>1565</v>
      </c>
      <c r="I147" s="1191" t="s">
        <v>1566</v>
      </c>
      <c r="J147" s="1220" t="s">
        <v>1567</v>
      </c>
    </row>
    <row r="148" spans="1:10" ht="39.950000000000003" customHeight="1" thickBot="1">
      <c r="A148" s="1223"/>
      <c r="B148" s="1145"/>
      <c r="C148" s="1145"/>
      <c r="D148" s="1192"/>
      <c r="E148" s="1192"/>
      <c r="F148" s="1192"/>
      <c r="G148" s="1192"/>
      <c r="H148" s="1192"/>
      <c r="I148" s="1192"/>
      <c r="J148" s="1221"/>
    </row>
    <row r="149" spans="1:10">
      <c r="A149" s="472" t="s">
        <v>566</v>
      </c>
      <c r="B149" s="473">
        <v>1</v>
      </c>
      <c r="C149" s="473">
        <v>7</v>
      </c>
      <c r="D149" s="473">
        <v>47</v>
      </c>
      <c r="E149" s="473">
        <v>54</v>
      </c>
      <c r="F149" s="473">
        <v>2</v>
      </c>
      <c r="G149" s="473">
        <v>15</v>
      </c>
      <c r="H149" s="474"/>
      <c r="I149" s="475"/>
      <c r="J149" s="476">
        <v>117</v>
      </c>
    </row>
    <row r="150" spans="1:10" ht="15.75" thickBot="1">
      <c r="A150" s="477" t="s">
        <v>114</v>
      </c>
      <c r="B150" s="478">
        <v>0</v>
      </c>
      <c r="C150" s="478">
        <v>3</v>
      </c>
      <c r="D150" s="478">
        <v>9</v>
      </c>
      <c r="E150" s="478">
        <v>12</v>
      </c>
      <c r="F150" s="478">
        <v>2</v>
      </c>
      <c r="G150" s="478">
        <v>1</v>
      </c>
      <c r="H150" s="479"/>
      <c r="I150" s="480"/>
      <c r="J150" s="481">
        <v>24</v>
      </c>
    </row>
    <row r="151" spans="1:10">
      <c r="A151" s="482" t="s">
        <v>567</v>
      </c>
      <c r="B151" s="483">
        <v>1</v>
      </c>
      <c r="C151" s="483">
        <v>6</v>
      </c>
      <c r="D151" s="483">
        <v>20</v>
      </c>
      <c r="E151" s="483">
        <v>44</v>
      </c>
      <c r="F151" s="483">
        <v>1</v>
      </c>
      <c r="G151" s="484"/>
      <c r="H151" s="483">
        <v>0</v>
      </c>
      <c r="I151" s="485">
        <v>13</v>
      </c>
      <c r="J151" s="486">
        <v>65</v>
      </c>
    </row>
    <row r="152" spans="1:10" ht="15.75" thickBot="1">
      <c r="A152" s="495" t="s">
        <v>114</v>
      </c>
      <c r="B152" s="488">
        <v>1</v>
      </c>
      <c r="C152" s="488">
        <v>2</v>
      </c>
      <c r="D152" s="488">
        <v>5</v>
      </c>
      <c r="E152" s="488">
        <v>11</v>
      </c>
      <c r="F152" s="488">
        <v>1</v>
      </c>
      <c r="G152" s="489"/>
      <c r="H152" s="488">
        <v>0</v>
      </c>
      <c r="I152" s="490">
        <v>4</v>
      </c>
      <c r="J152" s="491">
        <v>18</v>
      </c>
    </row>
    <row r="153" spans="1:10">
      <c r="A153" s="492" t="s">
        <v>551</v>
      </c>
      <c r="B153" s="493">
        <v>1</v>
      </c>
      <c r="C153" s="493">
        <v>7</v>
      </c>
      <c r="D153" s="493">
        <v>33</v>
      </c>
      <c r="E153" s="493">
        <v>45</v>
      </c>
      <c r="F153" s="493">
        <v>1</v>
      </c>
      <c r="G153" s="474"/>
      <c r="H153" s="493">
        <v>0</v>
      </c>
      <c r="I153" s="493">
        <v>68</v>
      </c>
      <c r="J153" s="494">
        <v>111</v>
      </c>
    </row>
    <row r="154" spans="1:10" ht="15.75" thickBot="1">
      <c r="A154" s="495" t="s">
        <v>114</v>
      </c>
      <c r="B154" s="113">
        <v>0</v>
      </c>
      <c r="C154" s="113">
        <v>3</v>
      </c>
      <c r="D154" s="113">
        <v>9</v>
      </c>
      <c r="E154" s="113">
        <v>10</v>
      </c>
      <c r="F154" s="113">
        <v>1</v>
      </c>
      <c r="G154" s="479"/>
      <c r="H154" s="113">
        <v>0</v>
      </c>
      <c r="I154" s="113">
        <v>16</v>
      </c>
      <c r="J154" s="496">
        <v>30</v>
      </c>
    </row>
    <row r="155" spans="1:10">
      <c r="A155" s="482" t="s">
        <v>568</v>
      </c>
      <c r="B155" s="483">
        <v>1</v>
      </c>
      <c r="C155" s="483">
        <v>6</v>
      </c>
      <c r="D155" s="483">
        <v>28</v>
      </c>
      <c r="E155" s="483">
        <v>38</v>
      </c>
      <c r="F155" s="483">
        <v>1</v>
      </c>
      <c r="G155" s="484"/>
      <c r="H155" s="483">
        <v>0</v>
      </c>
      <c r="I155" s="485">
        <v>14</v>
      </c>
      <c r="J155" s="486">
        <v>75</v>
      </c>
    </row>
    <row r="156" spans="1:10" ht="15.75" thickBot="1">
      <c r="A156" s="495" t="s">
        <v>114</v>
      </c>
      <c r="B156" s="488">
        <v>0</v>
      </c>
      <c r="C156" s="488">
        <v>0</v>
      </c>
      <c r="D156" s="488">
        <v>7</v>
      </c>
      <c r="E156" s="488">
        <v>2</v>
      </c>
      <c r="F156" s="488">
        <v>1</v>
      </c>
      <c r="G156" s="489"/>
      <c r="H156" s="488">
        <v>0</v>
      </c>
      <c r="I156" s="490">
        <v>1</v>
      </c>
      <c r="J156" s="491">
        <v>11</v>
      </c>
    </row>
    <row r="157" spans="1:10">
      <c r="A157" s="492" t="s">
        <v>569</v>
      </c>
      <c r="B157" s="493">
        <v>1</v>
      </c>
      <c r="C157" s="493">
        <v>6</v>
      </c>
      <c r="D157" s="493">
        <v>19</v>
      </c>
      <c r="E157" s="493">
        <v>28</v>
      </c>
      <c r="F157" s="493">
        <v>1</v>
      </c>
      <c r="G157" s="474"/>
      <c r="H157" s="493">
        <v>0</v>
      </c>
      <c r="I157" s="493">
        <v>21</v>
      </c>
      <c r="J157" s="494">
        <v>67</v>
      </c>
    </row>
    <row r="158" spans="1:10" ht="15.75" thickBot="1">
      <c r="A158" s="495" t="s">
        <v>114</v>
      </c>
      <c r="B158" s="113">
        <v>0</v>
      </c>
      <c r="C158" s="113">
        <v>1</v>
      </c>
      <c r="D158" s="113">
        <v>4</v>
      </c>
      <c r="E158" s="113">
        <v>5</v>
      </c>
      <c r="F158" s="113">
        <v>0</v>
      </c>
      <c r="G158" s="479"/>
      <c r="H158" s="113">
        <v>0</v>
      </c>
      <c r="I158" s="113">
        <v>4</v>
      </c>
      <c r="J158" s="496">
        <v>13</v>
      </c>
    </row>
    <row r="159" spans="1:10">
      <c r="A159" s="482" t="s">
        <v>553</v>
      </c>
      <c r="B159" s="483">
        <v>1</v>
      </c>
      <c r="C159" s="483">
        <v>5</v>
      </c>
      <c r="D159" s="483">
        <v>23</v>
      </c>
      <c r="E159" s="483">
        <v>33</v>
      </c>
      <c r="F159" s="483">
        <v>1</v>
      </c>
      <c r="G159" s="484"/>
      <c r="H159" s="483">
        <v>0</v>
      </c>
      <c r="I159" s="485">
        <v>22</v>
      </c>
      <c r="J159" s="486">
        <v>70</v>
      </c>
    </row>
    <row r="160" spans="1:10" ht="15.75" thickBot="1">
      <c r="A160" s="495" t="s">
        <v>114</v>
      </c>
      <c r="B160" s="488">
        <v>0</v>
      </c>
      <c r="C160" s="488">
        <v>1</v>
      </c>
      <c r="D160" s="488">
        <v>11</v>
      </c>
      <c r="E160" s="488">
        <v>13</v>
      </c>
      <c r="F160" s="488">
        <v>1</v>
      </c>
      <c r="G160" s="489"/>
      <c r="H160" s="488">
        <v>0</v>
      </c>
      <c r="I160" s="490">
        <v>9</v>
      </c>
      <c r="J160" s="491">
        <v>30</v>
      </c>
    </row>
    <row r="161" spans="1:10">
      <c r="A161" s="492" t="s">
        <v>570</v>
      </c>
      <c r="B161" s="493">
        <v>1</v>
      </c>
      <c r="C161" s="493">
        <v>5</v>
      </c>
      <c r="D161" s="493">
        <v>17</v>
      </c>
      <c r="E161" s="493">
        <v>24</v>
      </c>
      <c r="F161" s="493">
        <v>1</v>
      </c>
      <c r="G161" s="474"/>
      <c r="H161" s="493">
        <v>0</v>
      </c>
      <c r="I161" s="493">
        <v>7</v>
      </c>
      <c r="J161" s="494">
        <v>43</v>
      </c>
    </row>
    <row r="162" spans="1:10" ht="15.75" thickBot="1">
      <c r="A162" s="495" t="s">
        <v>114</v>
      </c>
      <c r="B162" s="113">
        <v>0</v>
      </c>
      <c r="C162" s="113">
        <v>1</v>
      </c>
      <c r="D162" s="113">
        <v>6</v>
      </c>
      <c r="E162" s="113">
        <v>2</v>
      </c>
      <c r="F162" s="113">
        <v>0</v>
      </c>
      <c r="G162" s="479"/>
      <c r="H162" s="113">
        <v>0</v>
      </c>
      <c r="I162" s="113">
        <v>2</v>
      </c>
      <c r="J162" s="496">
        <v>10</v>
      </c>
    </row>
    <row r="163" spans="1:10">
      <c r="A163" s="482" t="s">
        <v>552</v>
      </c>
      <c r="B163" s="483">
        <v>1</v>
      </c>
      <c r="C163" s="483">
        <v>5</v>
      </c>
      <c r="D163" s="483">
        <v>9</v>
      </c>
      <c r="E163" s="483">
        <v>24</v>
      </c>
      <c r="F163" s="483">
        <v>1</v>
      </c>
      <c r="G163" s="484"/>
      <c r="H163" s="483">
        <v>0</v>
      </c>
      <c r="I163" s="485">
        <v>4</v>
      </c>
      <c r="J163" s="486">
        <v>36</v>
      </c>
    </row>
    <row r="164" spans="1:10" ht="15.75" thickBot="1">
      <c r="A164" s="495" t="s">
        <v>114</v>
      </c>
      <c r="B164" s="488">
        <v>0</v>
      </c>
      <c r="C164" s="488">
        <v>0</v>
      </c>
      <c r="D164" s="488">
        <v>2</v>
      </c>
      <c r="E164" s="488">
        <v>1</v>
      </c>
      <c r="F164" s="488">
        <v>1</v>
      </c>
      <c r="G164" s="489"/>
      <c r="H164" s="488">
        <v>0</v>
      </c>
      <c r="I164" s="490">
        <v>1</v>
      </c>
      <c r="J164" s="491">
        <v>4</v>
      </c>
    </row>
    <row r="165" spans="1:10">
      <c r="A165" s="492" t="s">
        <v>571</v>
      </c>
      <c r="B165" s="493">
        <v>1</v>
      </c>
      <c r="C165" s="493">
        <v>4</v>
      </c>
      <c r="D165" s="493">
        <v>11</v>
      </c>
      <c r="E165" s="493">
        <v>33</v>
      </c>
      <c r="F165" s="493">
        <v>1</v>
      </c>
      <c r="G165" s="474"/>
      <c r="H165" s="493">
        <v>0</v>
      </c>
      <c r="I165" s="493">
        <v>11</v>
      </c>
      <c r="J165" s="494">
        <v>50</v>
      </c>
    </row>
    <row r="166" spans="1:10" ht="15.75" thickBot="1">
      <c r="A166" s="495" t="s">
        <v>114</v>
      </c>
      <c r="B166" s="113">
        <v>0</v>
      </c>
      <c r="C166" s="113">
        <v>1</v>
      </c>
      <c r="D166" s="113">
        <v>3</v>
      </c>
      <c r="E166" s="113">
        <v>6</v>
      </c>
      <c r="F166" s="113">
        <v>1</v>
      </c>
      <c r="G166" s="479"/>
      <c r="H166" s="113">
        <v>0</v>
      </c>
      <c r="I166" s="113">
        <v>1</v>
      </c>
      <c r="J166" s="496">
        <v>12</v>
      </c>
    </row>
    <row r="167" spans="1:10">
      <c r="A167" s="482" t="s">
        <v>572</v>
      </c>
      <c r="B167" s="483">
        <v>1</v>
      </c>
      <c r="C167" s="483">
        <v>4</v>
      </c>
      <c r="D167" s="483">
        <v>9</v>
      </c>
      <c r="E167" s="483">
        <v>26</v>
      </c>
      <c r="F167" s="483">
        <v>1</v>
      </c>
      <c r="G167" s="484"/>
      <c r="H167" s="483">
        <v>0</v>
      </c>
      <c r="I167" s="485">
        <v>8</v>
      </c>
      <c r="J167" s="486">
        <v>39</v>
      </c>
    </row>
    <row r="168" spans="1:10" ht="15.75" thickBot="1">
      <c r="A168" s="495" t="s">
        <v>114</v>
      </c>
      <c r="B168" s="488">
        <v>0</v>
      </c>
      <c r="C168" s="488">
        <v>0</v>
      </c>
      <c r="D168" s="488">
        <v>5</v>
      </c>
      <c r="E168" s="488">
        <v>6</v>
      </c>
      <c r="F168" s="488">
        <v>1</v>
      </c>
      <c r="G168" s="489"/>
      <c r="H168" s="488">
        <v>0</v>
      </c>
      <c r="I168" s="490">
        <v>3</v>
      </c>
      <c r="J168" s="491">
        <v>14</v>
      </c>
    </row>
    <row r="169" spans="1:10">
      <c r="A169" s="628" t="s">
        <v>1655</v>
      </c>
      <c r="B169" s="493"/>
      <c r="C169" s="493"/>
      <c r="D169" s="493"/>
      <c r="E169" s="493">
        <v>31</v>
      </c>
      <c r="F169" s="493">
        <v>2</v>
      </c>
      <c r="G169" s="474"/>
      <c r="H169" s="493">
        <v>2</v>
      </c>
      <c r="I169" s="493"/>
      <c r="J169" s="494">
        <v>33</v>
      </c>
    </row>
    <row r="170" spans="1:10" ht="15.75" thickBot="1">
      <c r="A170" s="495" t="s">
        <v>114</v>
      </c>
      <c r="B170" s="113"/>
      <c r="C170" s="113"/>
      <c r="D170" s="113"/>
      <c r="E170" s="113">
        <v>2</v>
      </c>
      <c r="F170" s="113">
        <v>1</v>
      </c>
      <c r="G170" s="479"/>
      <c r="H170" s="113">
        <v>0</v>
      </c>
      <c r="I170" s="113"/>
      <c r="J170" s="496">
        <v>3</v>
      </c>
    </row>
    <row r="171" spans="1:10">
      <c r="A171" s="497" t="s">
        <v>1570</v>
      </c>
      <c r="B171" s="498">
        <v>9</v>
      </c>
      <c r="C171" s="498">
        <v>48</v>
      </c>
      <c r="D171" s="498">
        <v>169</v>
      </c>
      <c r="E171" s="498">
        <v>306</v>
      </c>
      <c r="F171" s="498">
        <v>11</v>
      </c>
      <c r="G171" s="499"/>
      <c r="H171" s="498">
        <v>2</v>
      </c>
      <c r="I171" s="500">
        <v>167</v>
      </c>
      <c r="J171" s="501">
        <v>568</v>
      </c>
    </row>
    <row r="172" spans="1:10" ht="15.75" thickBot="1">
      <c r="A172" s="495" t="s">
        <v>114</v>
      </c>
      <c r="B172" s="502">
        <v>1</v>
      </c>
      <c r="C172" s="502">
        <v>9</v>
      </c>
      <c r="D172" s="502">
        <v>52</v>
      </c>
      <c r="E172" s="502">
        <v>56</v>
      </c>
      <c r="F172" s="502">
        <v>8</v>
      </c>
      <c r="G172" s="502"/>
      <c r="H172" s="502">
        <v>0</v>
      </c>
      <c r="I172" s="503">
        <v>41</v>
      </c>
      <c r="J172" s="496">
        <v>143</v>
      </c>
    </row>
    <row r="173" spans="1:10">
      <c r="A173" s="504" t="s">
        <v>1571</v>
      </c>
      <c r="B173" s="505">
        <v>10</v>
      </c>
      <c r="C173" s="505">
        <v>55</v>
      </c>
      <c r="D173" s="505">
        <v>205</v>
      </c>
      <c r="E173" s="505">
        <v>330</v>
      </c>
      <c r="F173" s="505">
        <v>13</v>
      </c>
      <c r="G173" s="505">
        <v>15</v>
      </c>
      <c r="H173" s="505">
        <v>2</v>
      </c>
      <c r="I173" s="505">
        <v>167</v>
      </c>
      <c r="J173" s="506">
        <v>638</v>
      </c>
    </row>
    <row r="174" spans="1:10" ht="15.75" thickBot="1">
      <c r="A174" s="477" t="s">
        <v>114</v>
      </c>
      <c r="B174" s="502">
        <v>1</v>
      </c>
      <c r="C174" s="502">
        <v>12</v>
      </c>
      <c r="D174" s="502">
        <v>60</v>
      </c>
      <c r="E174" s="502">
        <v>63</v>
      </c>
      <c r="F174" s="502">
        <v>10</v>
      </c>
      <c r="G174" s="502">
        <v>1</v>
      </c>
      <c r="H174" s="502">
        <v>0</v>
      </c>
      <c r="I174" s="502">
        <v>41</v>
      </c>
      <c r="J174" s="496">
        <v>160</v>
      </c>
    </row>
    <row r="176" spans="1:10">
      <c r="A176" s="48" t="s">
        <v>1654</v>
      </c>
    </row>
    <row r="177" spans="1:10">
      <c r="A177" s="1235" t="s">
        <v>1653</v>
      </c>
      <c r="B177" s="1235"/>
      <c r="C177" s="1235"/>
      <c r="D177" s="1235"/>
      <c r="E177" s="1235"/>
      <c r="F177" s="1235"/>
      <c r="G177" s="1235"/>
      <c r="H177" s="1235"/>
      <c r="I177" s="1235"/>
      <c r="J177" s="1235"/>
    </row>
    <row r="178" spans="1:10" ht="15.75" thickBot="1"/>
    <row r="179" spans="1:10">
      <c r="A179" s="1222" t="s">
        <v>25</v>
      </c>
      <c r="B179" s="1131" t="s">
        <v>1559</v>
      </c>
      <c r="C179" s="1131" t="s">
        <v>1560</v>
      </c>
      <c r="D179" s="1219" t="s">
        <v>1561</v>
      </c>
      <c r="E179" s="1219" t="s">
        <v>1562</v>
      </c>
      <c r="F179" s="1219" t="s">
        <v>1563</v>
      </c>
      <c r="G179" s="1219" t="s">
        <v>1564</v>
      </c>
      <c r="H179" s="1191" t="s">
        <v>1565</v>
      </c>
      <c r="I179" s="1191" t="s">
        <v>1566</v>
      </c>
      <c r="J179" s="1220" t="s">
        <v>1567</v>
      </c>
    </row>
    <row r="180" spans="1:10" ht="39.950000000000003" customHeight="1" thickBot="1">
      <c r="A180" s="1223"/>
      <c r="B180" s="1145"/>
      <c r="C180" s="1145"/>
      <c r="D180" s="1192"/>
      <c r="E180" s="1192"/>
      <c r="F180" s="1192"/>
      <c r="G180" s="1192"/>
      <c r="H180" s="1192"/>
      <c r="I180" s="1192"/>
      <c r="J180" s="1221"/>
    </row>
    <row r="181" spans="1:10">
      <c r="A181" s="472" t="s">
        <v>573</v>
      </c>
      <c r="B181" s="473">
        <v>1</v>
      </c>
      <c r="C181" s="473">
        <v>4</v>
      </c>
      <c r="D181" s="473">
        <v>36</v>
      </c>
      <c r="E181" s="473">
        <v>45</v>
      </c>
      <c r="F181" s="473">
        <v>1</v>
      </c>
      <c r="G181" s="473">
        <v>12</v>
      </c>
      <c r="H181" s="474"/>
      <c r="I181" s="475">
        <v>1</v>
      </c>
      <c r="J181" s="476">
        <f t="shared" ref="J181:J196" si="23">SUM(B181:I181)</f>
        <v>100</v>
      </c>
    </row>
    <row r="182" spans="1:10" ht="15.75" thickBot="1">
      <c r="A182" s="477" t="s">
        <v>114</v>
      </c>
      <c r="B182" s="478"/>
      <c r="C182" s="478">
        <v>2</v>
      </c>
      <c r="D182" s="478">
        <v>13</v>
      </c>
      <c r="E182" s="478">
        <v>9</v>
      </c>
      <c r="F182" s="478">
        <v>1</v>
      </c>
      <c r="G182" s="478">
        <v>0</v>
      </c>
      <c r="H182" s="479"/>
      <c r="I182" s="480">
        <v>0</v>
      </c>
      <c r="J182" s="481">
        <f t="shared" si="23"/>
        <v>25</v>
      </c>
    </row>
    <row r="183" spans="1:10">
      <c r="A183" s="482" t="s">
        <v>574</v>
      </c>
      <c r="B183" s="483">
        <v>1</v>
      </c>
      <c r="C183" s="483">
        <v>3</v>
      </c>
      <c r="D183" s="483">
        <v>12</v>
      </c>
      <c r="E183" s="483">
        <v>20</v>
      </c>
      <c r="F183" s="483">
        <v>1</v>
      </c>
      <c r="G183" s="484"/>
      <c r="H183" s="483"/>
      <c r="I183" s="485">
        <v>9</v>
      </c>
      <c r="J183" s="486">
        <f t="shared" si="23"/>
        <v>46</v>
      </c>
    </row>
    <row r="184" spans="1:10" ht="15.75" thickBot="1">
      <c r="A184" s="487" t="s">
        <v>114</v>
      </c>
      <c r="B184" s="488">
        <v>0</v>
      </c>
      <c r="C184" s="488">
        <v>0</v>
      </c>
      <c r="D184" s="488">
        <v>4</v>
      </c>
      <c r="E184" s="488">
        <v>2</v>
      </c>
      <c r="F184" s="488">
        <v>1</v>
      </c>
      <c r="G184" s="489"/>
      <c r="H184" s="488"/>
      <c r="I184" s="490">
        <v>2</v>
      </c>
      <c r="J184" s="491">
        <f t="shared" si="23"/>
        <v>9</v>
      </c>
    </row>
    <row r="185" spans="1:10">
      <c r="A185" s="492" t="s">
        <v>569</v>
      </c>
      <c r="B185" s="493">
        <v>1</v>
      </c>
      <c r="C185" s="493">
        <v>3</v>
      </c>
      <c r="D185" s="493">
        <v>9</v>
      </c>
      <c r="E185" s="493">
        <v>22</v>
      </c>
      <c r="F185" s="493">
        <v>1</v>
      </c>
      <c r="G185" s="474"/>
      <c r="H185" s="493"/>
      <c r="I185" s="493">
        <v>2</v>
      </c>
      <c r="J185" s="494">
        <f t="shared" si="23"/>
        <v>38</v>
      </c>
    </row>
    <row r="186" spans="1:10" ht="15.75" thickBot="1">
      <c r="A186" s="495" t="s">
        <v>114</v>
      </c>
      <c r="B186" s="113">
        <v>1</v>
      </c>
      <c r="C186" s="113">
        <v>3</v>
      </c>
      <c r="D186" s="113">
        <v>8</v>
      </c>
      <c r="E186" s="113">
        <v>12</v>
      </c>
      <c r="F186" s="113">
        <v>1</v>
      </c>
      <c r="G186" s="479"/>
      <c r="H186" s="113"/>
      <c r="I186" s="113">
        <v>2</v>
      </c>
      <c r="J186" s="496">
        <f t="shared" si="23"/>
        <v>27</v>
      </c>
    </row>
    <row r="187" spans="1:10">
      <c r="A187" s="482" t="s">
        <v>1652</v>
      </c>
      <c r="B187" s="483">
        <v>1</v>
      </c>
      <c r="C187" s="483">
        <v>4</v>
      </c>
      <c r="D187" s="483">
        <v>22</v>
      </c>
      <c r="E187" s="483">
        <v>22</v>
      </c>
      <c r="F187" s="483">
        <v>1</v>
      </c>
      <c r="G187" s="484"/>
      <c r="H187" s="483"/>
      <c r="I187" s="485">
        <v>20</v>
      </c>
      <c r="J187" s="486">
        <f t="shared" si="23"/>
        <v>70</v>
      </c>
    </row>
    <row r="188" spans="1:10" ht="15.75" thickBot="1">
      <c r="A188" s="487" t="s">
        <v>114</v>
      </c>
      <c r="B188" s="488">
        <v>0</v>
      </c>
      <c r="C188" s="488">
        <v>3</v>
      </c>
      <c r="D188" s="488">
        <v>12</v>
      </c>
      <c r="E188" s="488">
        <v>5</v>
      </c>
      <c r="F188" s="488">
        <v>1</v>
      </c>
      <c r="G188" s="489"/>
      <c r="H188" s="488"/>
      <c r="I188" s="490">
        <v>2</v>
      </c>
      <c r="J188" s="491">
        <f t="shared" si="23"/>
        <v>23</v>
      </c>
    </row>
    <row r="189" spans="1:10">
      <c r="A189" s="492" t="s">
        <v>551</v>
      </c>
      <c r="B189" s="493">
        <v>1</v>
      </c>
      <c r="C189" s="493">
        <v>3</v>
      </c>
      <c r="D189" s="493">
        <v>15</v>
      </c>
      <c r="E189" s="493">
        <v>31</v>
      </c>
      <c r="F189" s="493">
        <v>1</v>
      </c>
      <c r="G189" s="474"/>
      <c r="H189" s="493"/>
      <c r="I189" s="493">
        <v>16</v>
      </c>
      <c r="J189" s="494">
        <f t="shared" si="23"/>
        <v>67</v>
      </c>
    </row>
    <row r="190" spans="1:10" ht="15.75" thickBot="1">
      <c r="A190" s="495" t="s">
        <v>114</v>
      </c>
      <c r="B190" s="113">
        <v>0</v>
      </c>
      <c r="C190" s="113">
        <v>1</v>
      </c>
      <c r="D190" s="113">
        <v>8</v>
      </c>
      <c r="E190" s="113">
        <v>10</v>
      </c>
      <c r="F190" s="113">
        <v>1</v>
      </c>
      <c r="G190" s="479"/>
      <c r="H190" s="113"/>
      <c r="I190" s="113">
        <v>8</v>
      </c>
      <c r="J190" s="496">
        <f t="shared" si="23"/>
        <v>28</v>
      </c>
    </row>
    <row r="191" spans="1:10">
      <c r="A191" s="482" t="s">
        <v>552</v>
      </c>
      <c r="B191" s="483">
        <v>1</v>
      </c>
      <c r="C191" s="483">
        <v>4</v>
      </c>
      <c r="D191" s="483">
        <v>18</v>
      </c>
      <c r="E191" s="483">
        <v>31</v>
      </c>
      <c r="F191" s="483">
        <v>1</v>
      </c>
      <c r="G191" s="484"/>
      <c r="H191" s="483"/>
      <c r="I191" s="485">
        <v>19</v>
      </c>
      <c r="J191" s="486">
        <f t="shared" si="23"/>
        <v>74</v>
      </c>
    </row>
    <row r="192" spans="1:10" ht="15.75" thickBot="1">
      <c r="A192" s="487" t="s">
        <v>114</v>
      </c>
      <c r="B192" s="488">
        <v>0</v>
      </c>
      <c r="C192" s="488">
        <v>3</v>
      </c>
      <c r="D192" s="488">
        <v>8</v>
      </c>
      <c r="E192" s="488">
        <v>15</v>
      </c>
      <c r="F192" s="488">
        <v>1</v>
      </c>
      <c r="G192" s="489"/>
      <c r="H192" s="488"/>
      <c r="I192" s="490">
        <v>6</v>
      </c>
      <c r="J192" s="491">
        <f t="shared" si="23"/>
        <v>33</v>
      </c>
    </row>
    <row r="193" spans="1:10">
      <c r="A193" s="492" t="s">
        <v>553</v>
      </c>
      <c r="B193" s="493">
        <v>1</v>
      </c>
      <c r="C193" s="493">
        <v>3</v>
      </c>
      <c r="D193" s="493">
        <v>21</v>
      </c>
      <c r="E193" s="493">
        <v>28</v>
      </c>
      <c r="F193" s="493">
        <v>1</v>
      </c>
      <c r="G193" s="474"/>
      <c r="H193" s="493"/>
      <c r="I193" s="493">
        <v>8</v>
      </c>
      <c r="J193" s="494">
        <f t="shared" si="23"/>
        <v>62</v>
      </c>
    </row>
    <row r="194" spans="1:10" ht="15.75" thickBot="1">
      <c r="A194" s="495" t="s">
        <v>114</v>
      </c>
      <c r="B194" s="113">
        <v>0</v>
      </c>
      <c r="C194" s="113">
        <v>1</v>
      </c>
      <c r="D194" s="113">
        <v>1</v>
      </c>
      <c r="E194" s="113">
        <v>3</v>
      </c>
      <c r="F194" s="113">
        <v>1</v>
      </c>
      <c r="G194" s="479"/>
      <c r="H194" s="113"/>
      <c r="I194" s="113">
        <v>1</v>
      </c>
      <c r="J194" s="496">
        <f t="shared" si="23"/>
        <v>7</v>
      </c>
    </row>
    <row r="195" spans="1:10">
      <c r="A195" s="482" t="s">
        <v>1651</v>
      </c>
      <c r="B195" s="483"/>
      <c r="C195" s="483"/>
      <c r="D195" s="483"/>
      <c r="E195" s="483">
        <v>4</v>
      </c>
      <c r="F195" s="483"/>
      <c r="G195" s="484"/>
      <c r="H195" s="483">
        <v>1</v>
      </c>
      <c r="I195" s="485">
        <v>3</v>
      </c>
      <c r="J195" s="486">
        <f t="shared" si="23"/>
        <v>8</v>
      </c>
    </row>
    <row r="196" spans="1:10">
      <c r="A196" s="487" t="s">
        <v>114</v>
      </c>
      <c r="B196" s="488"/>
      <c r="C196" s="488"/>
      <c r="D196" s="488"/>
      <c r="E196" s="488">
        <v>1</v>
      </c>
      <c r="F196" s="488"/>
      <c r="G196" s="489"/>
      <c r="H196" s="488">
        <v>0</v>
      </c>
      <c r="I196" s="490">
        <v>1</v>
      </c>
      <c r="J196" s="491">
        <f t="shared" si="23"/>
        <v>2</v>
      </c>
    </row>
    <row r="197" spans="1:10">
      <c r="A197" s="497" t="s">
        <v>1570</v>
      </c>
      <c r="B197" s="498">
        <f>B183+B185+B187+B189+B191+B193</f>
        <v>6</v>
      </c>
      <c r="C197" s="498">
        <f>C183+C185+C187+C189+C191+C193</f>
        <v>20</v>
      </c>
      <c r="D197" s="498">
        <f>D183+D185+D187+D189+D191+D193</f>
        <v>97</v>
      </c>
      <c r="E197" s="498">
        <f>E183+E185+E187+E189+E191+E193</f>
        <v>154</v>
      </c>
      <c r="F197" s="498">
        <f>F183+F185+F187+F189+F191+F193</f>
        <v>6</v>
      </c>
      <c r="G197" s="499"/>
      <c r="H197" s="498">
        <f>(H183+H185+H187+H189+H191+H193)</f>
        <v>0</v>
      </c>
      <c r="I197" s="498">
        <f>(I183+I185+I187+I189+I191+I193)</f>
        <v>74</v>
      </c>
      <c r="J197" s="501">
        <f>SUM(B197:F197)+(H197+I197)</f>
        <v>357</v>
      </c>
    </row>
    <row r="198" spans="1:10" ht="15.75" thickBot="1">
      <c r="A198" s="495" t="s">
        <v>114</v>
      </c>
      <c r="B198" s="502">
        <f>(B184+B186+B188+B190+B192+B194)</f>
        <v>1</v>
      </c>
      <c r="C198" s="502">
        <f>(C184+C186+C188+C190+C192+C194)</f>
        <v>11</v>
      </c>
      <c r="D198" s="502">
        <f>(D184+D186+D188+D190+D192+D194)</f>
        <v>41</v>
      </c>
      <c r="E198" s="502">
        <f>(E184+E186+E188+E190+E192+E194)</f>
        <v>47</v>
      </c>
      <c r="F198" s="502">
        <f>(F184+F186+F188+F190+F192+F194)</f>
        <v>6</v>
      </c>
      <c r="G198" s="502"/>
      <c r="H198" s="502">
        <f>(H184+H186+H188+H190+H192+H194)</f>
        <v>0</v>
      </c>
      <c r="I198" s="502">
        <f>(I184+I186+I188+I190+I192+I194)</f>
        <v>21</v>
      </c>
      <c r="J198" s="496">
        <f>SUM(B198:I198)</f>
        <v>127</v>
      </c>
    </row>
    <row r="199" spans="1:10">
      <c r="A199" s="504" t="s">
        <v>1571</v>
      </c>
      <c r="B199" s="505">
        <f t="shared" ref="B199:D200" si="24">B197+B181</f>
        <v>7</v>
      </c>
      <c r="C199" s="505">
        <f t="shared" si="24"/>
        <v>24</v>
      </c>
      <c r="D199" s="505">
        <f t="shared" si="24"/>
        <v>133</v>
      </c>
      <c r="E199" s="505">
        <f>E197+E181+E195</f>
        <v>203</v>
      </c>
      <c r="F199" s="505">
        <f>F197+F181</f>
        <v>7</v>
      </c>
      <c r="G199" s="505">
        <f>G197+G181</f>
        <v>12</v>
      </c>
      <c r="H199" s="505">
        <f>H197+H181+H195</f>
        <v>1</v>
      </c>
      <c r="I199" s="505">
        <f>I197+I181+I195</f>
        <v>78</v>
      </c>
      <c r="J199" s="506">
        <f>SUM(B199:I199)</f>
        <v>465</v>
      </c>
    </row>
    <row r="200" spans="1:10" ht="15.75" thickBot="1">
      <c r="A200" s="477" t="s">
        <v>114</v>
      </c>
      <c r="B200" s="502">
        <f t="shared" si="24"/>
        <v>1</v>
      </c>
      <c r="C200" s="502">
        <f t="shared" si="24"/>
        <v>13</v>
      </c>
      <c r="D200" s="502">
        <f t="shared" si="24"/>
        <v>54</v>
      </c>
      <c r="E200" s="502">
        <f>E198+E182+E196</f>
        <v>57</v>
      </c>
      <c r="F200" s="502">
        <f>F198+F182</f>
        <v>7</v>
      </c>
      <c r="G200" s="502">
        <f>G198+G182</f>
        <v>0</v>
      </c>
      <c r="H200" s="502">
        <f>H198+H182+H196</f>
        <v>0</v>
      </c>
      <c r="I200" s="502">
        <f>I198+I182+I196</f>
        <v>22</v>
      </c>
      <c r="J200" s="496">
        <f>(J182+J198+J196)</f>
        <v>154</v>
      </c>
    </row>
    <row r="201" spans="1:10" ht="15.75" thickBot="1"/>
    <row r="202" spans="1:10">
      <c r="A202" s="1222" t="s">
        <v>575</v>
      </c>
      <c r="B202" s="1236" t="s">
        <v>1559</v>
      </c>
      <c r="C202" s="1236" t="s">
        <v>1639</v>
      </c>
      <c r="D202" s="1233" t="s">
        <v>1561</v>
      </c>
      <c r="E202" s="1233" t="s">
        <v>1638</v>
      </c>
      <c r="F202" s="1233" t="s">
        <v>1650</v>
      </c>
      <c r="G202" s="1233" t="s">
        <v>1564</v>
      </c>
      <c r="H202" s="1234" t="s">
        <v>1565</v>
      </c>
      <c r="I202" s="1234" t="s">
        <v>1649</v>
      </c>
      <c r="J202" s="1237" t="s">
        <v>1567</v>
      </c>
    </row>
    <row r="203" spans="1:10" ht="39.950000000000003" customHeight="1" thickBot="1">
      <c r="A203" s="1223"/>
      <c r="B203" s="1230"/>
      <c r="C203" s="1230"/>
      <c r="D203" s="1225"/>
      <c r="E203" s="1225"/>
      <c r="F203" s="1225"/>
      <c r="G203" s="1225"/>
      <c r="H203" s="1225"/>
      <c r="I203" s="1225"/>
      <c r="J203" s="1226"/>
    </row>
    <row r="204" spans="1:10">
      <c r="A204" s="472" t="s">
        <v>575</v>
      </c>
      <c r="B204" s="473">
        <v>1</v>
      </c>
      <c r="C204" s="473">
        <v>3</v>
      </c>
      <c r="D204" s="473">
        <v>21</v>
      </c>
      <c r="E204" s="483">
        <v>35</v>
      </c>
      <c r="F204" s="473">
        <v>1</v>
      </c>
      <c r="G204" s="473">
        <v>13</v>
      </c>
      <c r="H204" s="474"/>
      <c r="I204" s="475">
        <v>2</v>
      </c>
      <c r="J204" s="476">
        <f t="shared" ref="J204:J213" si="25">SUM(B204:I204)</f>
        <v>76</v>
      </c>
    </row>
    <row r="205" spans="1:10">
      <c r="A205" s="23" t="s">
        <v>114</v>
      </c>
      <c r="B205" s="192">
        <v>0</v>
      </c>
      <c r="C205" s="192">
        <v>0</v>
      </c>
      <c r="D205" s="192">
        <v>6</v>
      </c>
      <c r="E205" s="471">
        <v>2</v>
      </c>
      <c r="F205" s="192">
        <v>1</v>
      </c>
      <c r="G205" s="192">
        <v>1</v>
      </c>
      <c r="H205" s="626"/>
      <c r="I205" s="625">
        <v>1</v>
      </c>
      <c r="J205" s="624">
        <f t="shared" si="25"/>
        <v>11</v>
      </c>
    </row>
    <row r="206" spans="1:10" ht="26.25">
      <c r="A206" s="482" t="s">
        <v>1648</v>
      </c>
      <c r="B206" s="483">
        <v>1</v>
      </c>
      <c r="C206" s="483">
        <v>3</v>
      </c>
      <c r="D206" s="483">
        <v>9</v>
      </c>
      <c r="E206" s="483">
        <v>24</v>
      </c>
      <c r="F206" s="483">
        <v>1</v>
      </c>
      <c r="G206" s="484"/>
      <c r="H206" s="483"/>
      <c r="I206" s="485">
        <v>11</v>
      </c>
      <c r="J206" s="486">
        <f t="shared" si="25"/>
        <v>49</v>
      </c>
    </row>
    <row r="207" spans="1:10" ht="15.75" thickBot="1">
      <c r="A207" s="627" t="s">
        <v>114</v>
      </c>
      <c r="B207" s="192">
        <v>0</v>
      </c>
      <c r="C207" s="192">
        <v>2</v>
      </c>
      <c r="D207" s="192">
        <v>1</v>
      </c>
      <c r="E207" s="471">
        <v>5</v>
      </c>
      <c r="F207" s="192">
        <v>0</v>
      </c>
      <c r="G207" s="626"/>
      <c r="H207" s="192"/>
      <c r="I207" s="625">
        <v>1</v>
      </c>
      <c r="J207" s="624">
        <f t="shared" si="25"/>
        <v>9</v>
      </c>
    </row>
    <row r="208" spans="1:10" ht="26.25">
      <c r="A208" s="482" t="s">
        <v>1647</v>
      </c>
      <c r="B208" s="483">
        <v>1</v>
      </c>
      <c r="C208" s="483">
        <v>4</v>
      </c>
      <c r="D208" s="473">
        <v>13</v>
      </c>
      <c r="E208" s="483">
        <v>28</v>
      </c>
      <c r="F208" s="483">
        <v>1</v>
      </c>
      <c r="G208" s="484"/>
      <c r="H208" s="473"/>
      <c r="I208" s="473">
        <v>7</v>
      </c>
      <c r="J208" s="486">
        <f t="shared" si="25"/>
        <v>54</v>
      </c>
    </row>
    <row r="209" spans="1:10" ht="15.75" thickBot="1">
      <c r="A209" s="627" t="s">
        <v>114</v>
      </c>
      <c r="B209" s="192">
        <v>0</v>
      </c>
      <c r="C209" s="192">
        <v>0</v>
      </c>
      <c r="D209" s="192">
        <v>7</v>
      </c>
      <c r="E209" s="471">
        <v>7</v>
      </c>
      <c r="F209" s="192">
        <v>1</v>
      </c>
      <c r="G209" s="626"/>
      <c r="H209" s="192"/>
      <c r="I209" s="625">
        <v>1</v>
      </c>
      <c r="J209" s="624">
        <f t="shared" si="25"/>
        <v>16</v>
      </c>
    </row>
    <row r="210" spans="1:10">
      <c r="A210" s="482" t="s">
        <v>1646</v>
      </c>
      <c r="B210" s="483">
        <v>1</v>
      </c>
      <c r="C210" s="483">
        <v>2</v>
      </c>
      <c r="D210" s="473">
        <v>11</v>
      </c>
      <c r="E210" s="483">
        <v>33</v>
      </c>
      <c r="F210" s="483">
        <v>1</v>
      </c>
      <c r="G210" s="484"/>
      <c r="H210" s="483"/>
      <c r="I210" s="485">
        <v>4</v>
      </c>
      <c r="J210" s="486">
        <f t="shared" si="25"/>
        <v>52</v>
      </c>
    </row>
    <row r="211" spans="1:10">
      <c r="A211" s="627" t="s">
        <v>114</v>
      </c>
      <c r="B211" s="192">
        <v>0</v>
      </c>
      <c r="C211" s="192">
        <v>1</v>
      </c>
      <c r="D211" s="192">
        <v>7</v>
      </c>
      <c r="E211" s="471">
        <v>8</v>
      </c>
      <c r="F211" s="192">
        <v>0</v>
      </c>
      <c r="G211" s="626"/>
      <c r="H211" s="192"/>
      <c r="I211" s="625">
        <v>2</v>
      </c>
      <c r="J211" s="624">
        <f t="shared" si="25"/>
        <v>18</v>
      </c>
    </row>
    <row r="212" spans="1:10">
      <c r="A212" s="482" t="s">
        <v>1645</v>
      </c>
      <c r="B212" s="623">
        <v>0</v>
      </c>
      <c r="C212" s="623">
        <v>0</v>
      </c>
      <c r="D212" s="484"/>
      <c r="E212" s="483">
        <v>12</v>
      </c>
      <c r="F212" s="484"/>
      <c r="G212" s="484"/>
      <c r="H212" s="623">
        <v>1</v>
      </c>
      <c r="I212" s="623"/>
      <c r="J212" s="486">
        <f t="shared" si="25"/>
        <v>13</v>
      </c>
    </row>
    <row r="213" spans="1:10" ht="15.75" thickBot="1">
      <c r="A213" s="495" t="s">
        <v>114</v>
      </c>
      <c r="B213" s="113">
        <v>0</v>
      </c>
      <c r="C213" s="113">
        <v>0</v>
      </c>
      <c r="D213" s="479"/>
      <c r="E213" s="502">
        <v>1</v>
      </c>
      <c r="F213" s="479"/>
      <c r="G213" s="479"/>
      <c r="H213" s="113">
        <v>0</v>
      </c>
      <c r="I213" s="113"/>
      <c r="J213" s="496">
        <f t="shared" si="25"/>
        <v>1</v>
      </c>
    </row>
    <row r="214" spans="1:10">
      <c r="A214" s="497" t="s">
        <v>1570</v>
      </c>
      <c r="B214" s="498">
        <f t="shared" ref="B214:F215" si="26">B212+B210+B208+B206</f>
        <v>3</v>
      </c>
      <c r="C214" s="498">
        <f t="shared" si="26"/>
        <v>9</v>
      </c>
      <c r="D214" s="498">
        <f t="shared" si="26"/>
        <v>33</v>
      </c>
      <c r="E214" s="498">
        <f t="shared" si="26"/>
        <v>97</v>
      </c>
      <c r="F214" s="498">
        <f t="shared" si="26"/>
        <v>3</v>
      </c>
      <c r="G214" s="499"/>
      <c r="H214" s="498">
        <f t="shared" ref="H214:J215" si="27">H212+H210+H208+H206</f>
        <v>1</v>
      </c>
      <c r="I214" s="498">
        <f t="shared" si="27"/>
        <v>22</v>
      </c>
      <c r="J214" s="501">
        <f t="shared" si="27"/>
        <v>168</v>
      </c>
    </row>
    <row r="215" spans="1:10" ht="15.75" thickBot="1">
      <c r="A215" s="495" t="s">
        <v>114</v>
      </c>
      <c r="B215" s="502">
        <f t="shared" si="26"/>
        <v>0</v>
      </c>
      <c r="C215" s="502">
        <f t="shared" si="26"/>
        <v>3</v>
      </c>
      <c r="D215" s="502">
        <f t="shared" si="26"/>
        <v>15</v>
      </c>
      <c r="E215" s="502">
        <f t="shared" si="26"/>
        <v>21</v>
      </c>
      <c r="F215" s="502">
        <f t="shared" si="26"/>
        <v>1</v>
      </c>
      <c r="G215" s="479"/>
      <c r="H215" s="502">
        <f t="shared" si="27"/>
        <v>0</v>
      </c>
      <c r="I215" s="502">
        <f t="shared" si="27"/>
        <v>4</v>
      </c>
      <c r="J215" s="519">
        <f t="shared" si="27"/>
        <v>44</v>
      </c>
    </row>
    <row r="216" spans="1:10">
      <c r="A216" s="504" t="s">
        <v>1571</v>
      </c>
      <c r="B216" s="505">
        <f t="shared" ref="B216:F217" si="28">B214+B204</f>
        <v>4</v>
      </c>
      <c r="C216" s="505">
        <f t="shared" si="28"/>
        <v>12</v>
      </c>
      <c r="D216" s="505">
        <f t="shared" si="28"/>
        <v>54</v>
      </c>
      <c r="E216" s="505">
        <f t="shared" si="28"/>
        <v>132</v>
      </c>
      <c r="F216" s="505">
        <f t="shared" si="28"/>
        <v>4</v>
      </c>
      <c r="G216" s="505">
        <f>G204</f>
        <v>13</v>
      </c>
      <c r="H216" s="505">
        <f t="shared" ref="H216:J217" si="29">H214+H204</f>
        <v>1</v>
      </c>
      <c r="I216" s="505">
        <f t="shared" si="29"/>
        <v>24</v>
      </c>
      <c r="J216" s="506">
        <f t="shared" si="29"/>
        <v>244</v>
      </c>
    </row>
    <row r="217" spans="1:10" ht="15.75" thickBot="1">
      <c r="A217" s="477" t="s">
        <v>114</v>
      </c>
      <c r="B217" s="502">
        <f t="shared" si="28"/>
        <v>0</v>
      </c>
      <c r="C217" s="502">
        <f t="shared" si="28"/>
        <v>3</v>
      </c>
      <c r="D217" s="502">
        <f t="shared" si="28"/>
        <v>21</v>
      </c>
      <c r="E217" s="502">
        <f t="shared" si="28"/>
        <v>23</v>
      </c>
      <c r="F217" s="502">
        <f t="shared" si="28"/>
        <v>2</v>
      </c>
      <c r="G217" s="502">
        <f>G205</f>
        <v>1</v>
      </c>
      <c r="H217" s="502">
        <f t="shared" si="29"/>
        <v>0</v>
      </c>
      <c r="I217" s="502">
        <f t="shared" si="29"/>
        <v>5</v>
      </c>
      <c r="J217" s="496">
        <f t="shared" si="29"/>
        <v>55</v>
      </c>
    </row>
    <row r="218" spans="1:10" ht="15.75" thickBot="1"/>
    <row r="219" spans="1:10">
      <c r="A219" s="1222" t="s">
        <v>580</v>
      </c>
      <c r="B219" s="1131" t="s">
        <v>1559</v>
      </c>
      <c r="C219" s="1131" t="s">
        <v>1560</v>
      </c>
      <c r="D219" s="1219" t="s">
        <v>1561</v>
      </c>
      <c r="E219" s="1219" t="s">
        <v>1562</v>
      </c>
      <c r="F219" s="1219" t="s">
        <v>1563</v>
      </c>
      <c r="G219" s="1219" t="s">
        <v>1564</v>
      </c>
      <c r="H219" s="1191" t="s">
        <v>1565</v>
      </c>
      <c r="I219" s="1191" t="s">
        <v>1566</v>
      </c>
      <c r="J219" s="1220" t="s">
        <v>1567</v>
      </c>
    </row>
    <row r="220" spans="1:10" ht="39.950000000000003" customHeight="1" thickBot="1">
      <c r="A220" s="1223"/>
      <c r="B220" s="1145"/>
      <c r="C220" s="1145"/>
      <c r="D220" s="1192"/>
      <c r="E220" s="1192"/>
      <c r="F220" s="1192"/>
      <c r="G220" s="1192"/>
      <c r="H220" s="1192"/>
      <c r="I220" s="1192"/>
      <c r="J220" s="1221"/>
    </row>
    <row r="221" spans="1:10">
      <c r="A221" s="472" t="s">
        <v>580</v>
      </c>
      <c r="B221" s="473">
        <v>1</v>
      </c>
      <c r="C221" s="473">
        <v>4</v>
      </c>
      <c r="D221" s="473">
        <v>21</v>
      </c>
      <c r="E221" s="473">
        <v>37</v>
      </c>
      <c r="F221" s="473">
        <v>1</v>
      </c>
      <c r="G221" s="473">
        <v>12</v>
      </c>
      <c r="H221" s="474"/>
      <c r="I221" s="475">
        <v>18</v>
      </c>
      <c r="J221" s="476">
        <f t="shared" ref="J221:J240" si="30">SUM(B221:I221)</f>
        <v>94</v>
      </c>
    </row>
    <row r="222" spans="1:10" ht="15.75" thickBot="1">
      <c r="A222" s="477" t="s">
        <v>114</v>
      </c>
      <c r="B222" s="478"/>
      <c r="C222" s="478">
        <v>1</v>
      </c>
      <c r="D222" s="478">
        <v>3</v>
      </c>
      <c r="E222" s="478">
        <v>4</v>
      </c>
      <c r="F222" s="478"/>
      <c r="G222" s="478"/>
      <c r="H222" s="479"/>
      <c r="I222" s="480">
        <v>9</v>
      </c>
      <c r="J222" s="481">
        <f t="shared" si="30"/>
        <v>17</v>
      </c>
    </row>
    <row r="223" spans="1:10">
      <c r="A223" s="492" t="s">
        <v>528</v>
      </c>
      <c r="B223" s="510">
        <v>1</v>
      </c>
      <c r="C223" s="510">
        <v>3</v>
      </c>
      <c r="D223" s="510">
        <v>18</v>
      </c>
      <c r="E223" s="510">
        <v>34</v>
      </c>
      <c r="F223" s="510">
        <v>1</v>
      </c>
      <c r="G223" s="474"/>
      <c r="H223" s="510"/>
      <c r="I223" s="509">
        <v>10</v>
      </c>
      <c r="J223" s="494">
        <f t="shared" si="30"/>
        <v>67</v>
      </c>
    </row>
    <row r="224" spans="1:10" ht="15.75" thickBot="1">
      <c r="A224" s="495" t="s">
        <v>114</v>
      </c>
      <c r="B224" s="478"/>
      <c r="C224" s="478"/>
      <c r="D224" s="478">
        <v>1</v>
      </c>
      <c r="E224" s="478">
        <v>3</v>
      </c>
      <c r="F224" s="478">
        <v>1</v>
      </c>
      <c r="G224" s="479"/>
      <c r="H224" s="478"/>
      <c r="I224" s="480">
        <v>1</v>
      </c>
      <c r="J224" s="481">
        <f t="shared" si="30"/>
        <v>6</v>
      </c>
    </row>
    <row r="225" spans="1:10">
      <c r="A225" s="77" t="s">
        <v>581</v>
      </c>
      <c r="B225" s="510">
        <v>1</v>
      </c>
      <c r="C225" s="510">
        <v>4</v>
      </c>
      <c r="D225" s="510">
        <v>9</v>
      </c>
      <c r="E225" s="510">
        <v>26</v>
      </c>
      <c r="F225" s="510">
        <v>1</v>
      </c>
      <c r="G225" s="474"/>
      <c r="H225" s="510"/>
      <c r="I225" s="509">
        <v>6</v>
      </c>
      <c r="J225" s="494">
        <f t="shared" si="30"/>
        <v>47</v>
      </c>
    </row>
    <row r="226" spans="1:10" ht="15.75" thickBot="1">
      <c r="A226" s="495" t="s">
        <v>114</v>
      </c>
      <c r="B226" s="478">
        <v>1</v>
      </c>
      <c r="C226" s="478">
        <v>3</v>
      </c>
      <c r="D226" s="478">
        <v>6</v>
      </c>
      <c r="E226" s="478">
        <v>2</v>
      </c>
      <c r="F226" s="478">
        <v>1</v>
      </c>
      <c r="G226" s="479"/>
      <c r="H226" s="478"/>
      <c r="I226" s="480">
        <v>3</v>
      </c>
      <c r="J226" s="481">
        <f t="shared" si="30"/>
        <v>16</v>
      </c>
    </row>
    <row r="227" spans="1:10" ht="26.25">
      <c r="A227" s="492" t="s">
        <v>1644</v>
      </c>
      <c r="B227" s="510">
        <v>1</v>
      </c>
      <c r="C227" s="510">
        <v>4</v>
      </c>
      <c r="D227" s="510">
        <v>12</v>
      </c>
      <c r="E227" s="510">
        <v>26</v>
      </c>
      <c r="F227" s="510">
        <v>1</v>
      </c>
      <c r="G227" s="474"/>
      <c r="H227" s="510"/>
      <c r="I227" s="509">
        <v>14</v>
      </c>
      <c r="J227" s="494">
        <f t="shared" si="30"/>
        <v>58</v>
      </c>
    </row>
    <row r="228" spans="1:10" ht="15.75" thickBot="1">
      <c r="A228" s="495" t="s">
        <v>114</v>
      </c>
      <c r="B228" s="478"/>
      <c r="C228" s="478">
        <v>1</v>
      </c>
      <c r="D228" s="478">
        <v>7</v>
      </c>
      <c r="E228" s="478">
        <v>6</v>
      </c>
      <c r="F228" s="478">
        <v>1</v>
      </c>
      <c r="G228" s="479"/>
      <c r="H228" s="478"/>
      <c r="I228" s="480">
        <v>2</v>
      </c>
      <c r="J228" s="481">
        <f t="shared" si="30"/>
        <v>17</v>
      </c>
    </row>
    <row r="229" spans="1:10">
      <c r="A229" s="492" t="s">
        <v>583</v>
      </c>
      <c r="B229" s="510">
        <v>1</v>
      </c>
      <c r="C229" s="510">
        <v>5</v>
      </c>
      <c r="D229" s="510">
        <v>12</v>
      </c>
      <c r="E229" s="510">
        <v>29</v>
      </c>
      <c r="F229" s="510">
        <v>1</v>
      </c>
      <c r="G229" s="474"/>
      <c r="H229" s="510"/>
      <c r="I229" s="509">
        <v>7</v>
      </c>
      <c r="J229" s="494">
        <f t="shared" si="30"/>
        <v>55</v>
      </c>
    </row>
    <row r="230" spans="1:10" ht="15.75" thickBot="1">
      <c r="A230" s="495" t="s">
        <v>114</v>
      </c>
      <c r="B230" s="478"/>
      <c r="C230" s="478">
        <v>2</v>
      </c>
      <c r="D230" s="478">
        <v>5</v>
      </c>
      <c r="E230" s="478">
        <v>10</v>
      </c>
      <c r="F230" s="478">
        <v>1</v>
      </c>
      <c r="G230" s="479"/>
      <c r="H230" s="478"/>
      <c r="I230" s="480">
        <v>4</v>
      </c>
      <c r="J230" s="481">
        <f t="shared" si="30"/>
        <v>22</v>
      </c>
    </row>
    <row r="231" spans="1:10">
      <c r="A231" s="77" t="s">
        <v>584</v>
      </c>
      <c r="B231" s="510">
        <v>1</v>
      </c>
      <c r="C231" s="510">
        <v>3</v>
      </c>
      <c r="D231" s="510">
        <v>9</v>
      </c>
      <c r="E231" s="510">
        <v>11</v>
      </c>
      <c r="F231" s="510">
        <v>1</v>
      </c>
      <c r="G231" s="474"/>
      <c r="H231" s="510"/>
      <c r="I231" s="509">
        <v>7</v>
      </c>
      <c r="J231" s="494">
        <f t="shared" si="30"/>
        <v>32</v>
      </c>
    </row>
    <row r="232" spans="1:10" ht="15.75" thickBot="1">
      <c r="A232" s="495" t="s">
        <v>114</v>
      </c>
      <c r="B232" s="478"/>
      <c r="C232" s="478">
        <v>1</v>
      </c>
      <c r="D232" s="478">
        <v>2</v>
      </c>
      <c r="E232" s="478"/>
      <c r="F232" s="478">
        <v>1</v>
      </c>
      <c r="G232" s="479"/>
      <c r="H232" s="478"/>
      <c r="I232" s="480">
        <v>1</v>
      </c>
      <c r="J232" s="481">
        <f t="shared" si="30"/>
        <v>5</v>
      </c>
    </row>
    <row r="233" spans="1:10" ht="39">
      <c r="A233" s="492" t="s">
        <v>1643</v>
      </c>
      <c r="B233" s="510">
        <v>1</v>
      </c>
      <c r="C233" s="510">
        <v>3</v>
      </c>
      <c r="D233" s="510">
        <v>9</v>
      </c>
      <c r="E233" s="510">
        <v>27</v>
      </c>
      <c r="F233" s="510">
        <v>1</v>
      </c>
      <c r="G233" s="474"/>
      <c r="H233" s="510"/>
      <c r="I233" s="509">
        <v>3</v>
      </c>
      <c r="J233" s="494">
        <f t="shared" si="30"/>
        <v>44</v>
      </c>
    </row>
    <row r="234" spans="1:10" ht="15.75" thickBot="1">
      <c r="A234" s="495" t="s">
        <v>114</v>
      </c>
      <c r="B234" s="478"/>
      <c r="C234" s="478"/>
      <c r="D234" s="478"/>
      <c r="E234" s="478">
        <v>2</v>
      </c>
      <c r="F234" s="478">
        <v>1</v>
      </c>
      <c r="G234" s="479"/>
      <c r="H234" s="478"/>
      <c r="I234" s="480"/>
      <c r="J234" s="481">
        <f t="shared" si="30"/>
        <v>3</v>
      </c>
    </row>
    <row r="235" spans="1:10">
      <c r="A235" s="77" t="s">
        <v>611</v>
      </c>
      <c r="B235" s="483">
        <v>1</v>
      </c>
      <c r="C235" s="483">
        <v>3</v>
      </c>
      <c r="D235" s="483">
        <v>9</v>
      </c>
      <c r="E235" s="483">
        <v>14</v>
      </c>
      <c r="F235" s="483">
        <v>1</v>
      </c>
      <c r="G235" s="484"/>
      <c r="H235" s="483"/>
      <c r="I235" s="485"/>
      <c r="J235" s="486">
        <f t="shared" si="30"/>
        <v>28</v>
      </c>
    </row>
    <row r="236" spans="1:10" ht="15.75" thickBot="1">
      <c r="A236" s="487" t="s">
        <v>114</v>
      </c>
      <c r="B236" s="488"/>
      <c r="C236" s="488">
        <v>1</v>
      </c>
      <c r="D236" s="488">
        <v>3</v>
      </c>
      <c r="E236" s="488">
        <v>6</v>
      </c>
      <c r="F236" s="488">
        <v>1</v>
      </c>
      <c r="G236" s="489"/>
      <c r="H236" s="488"/>
      <c r="I236" s="490"/>
      <c r="J236" s="491">
        <f t="shared" si="30"/>
        <v>11</v>
      </c>
    </row>
    <row r="237" spans="1:10">
      <c r="A237" s="492" t="s">
        <v>1642</v>
      </c>
      <c r="B237" s="493"/>
      <c r="C237" s="493"/>
      <c r="D237" s="493"/>
      <c r="E237" s="493"/>
      <c r="F237" s="493"/>
      <c r="G237" s="474"/>
      <c r="H237" s="493"/>
      <c r="I237" s="493">
        <v>1</v>
      </c>
      <c r="J237" s="494">
        <f t="shared" si="30"/>
        <v>1</v>
      </c>
    </row>
    <row r="238" spans="1:10" ht="15.75" thickBot="1">
      <c r="A238" s="495" t="s">
        <v>114</v>
      </c>
      <c r="B238" s="113"/>
      <c r="C238" s="113"/>
      <c r="D238" s="113"/>
      <c r="E238" s="113"/>
      <c r="F238" s="113"/>
      <c r="G238" s="479"/>
      <c r="H238" s="113"/>
      <c r="I238" s="113">
        <v>1</v>
      </c>
      <c r="J238" s="496">
        <f t="shared" si="30"/>
        <v>1</v>
      </c>
    </row>
    <row r="239" spans="1:10" ht="26.25">
      <c r="A239" s="492" t="s">
        <v>1641</v>
      </c>
      <c r="B239" s="493"/>
      <c r="C239" s="493"/>
      <c r="D239" s="493"/>
      <c r="E239" s="493">
        <v>27</v>
      </c>
      <c r="F239" s="493"/>
      <c r="G239" s="474"/>
      <c r="H239" s="493">
        <v>1</v>
      </c>
      <c r="I239" s="493">
        <v>12</v>
      </c>
      <c r="J239" s="494">
        <f t="shared" si="30"/>
        <v>40</v>
      </c>
    </row>
    <row r="240" spans="1:10" ht="15.75" thickBot="1">
      <c r="A240" s="495" t="s">
        <v>114</v>
      </c>
      <c r="B240" s="113"/>
      <c r="C240" s="113"/>
      <c r="D240" s="113"/>
      <c r="E240" s="113">
        <v>1</v>
      </c>
      <c r="F240" s="113"/>
      <c r="G240" s="479"/>
      <c r="H240" s="113"/>
      <c r="I240" s="113">
        <v>1</v>
      </c>
      <c r="J240" s="496">
        <f t="shared" si="30"/>
        <v>2</v>
      </c>
    </row>
    <row r="241" spans="1:10">
      <c r="A241" s="497" t="s">
        <v>1570</v>
      </c>
      <c r="B241" s="498">
        <f t="shared" ref="B241:F242" si="31">B223+B225+B227+B229+B231+B233+B235+B237+B239</f>
        <v>7</v>
      </c>
      <c r="C241" s="498">
        <f t="shared" si="31"/>
        <v>25</v>
      </c>
      <c r="D241" s="498">
        <f t="shared" si="31"/>
        <v>78</v>
      </c>
      <c r="E241" s="498">
        <f t="shared" si="31"/>
        <v>194</v>
      </c>
      <c r="F241" s="498">
        <f t="shared" si="31"/>
        <v>7</v>
      </c>
      <c r="G241" s="499"/>
      <c r="H241" s="498">
        <f t="shared" ref="H241:J242" si="32">H223+H225+H227+H229+H231+H233+H235+H237+H239</f>
        <v>1</v>
      </c>
      <c r="I241" s="498">
        <f t="shared" si="32"/>
        <v>60</v>
      </c>
      <c r="J241" s="501">
        <f t="shared" si="32"/>
        <v>372</v>
      </c>
    </row>
    <row r="242" spans="1:10" ht="15.75" thickBot="1">
      <c r="A242" s="495" t="s">
        <v>114</v>
      </c>
      <c r="B242" s="502">
        <f t="shared" si="31"/>
        <v>1</v>
      </c>
      <c r="C242" s="502">
        <f t="shared" si="31"/>
        <v>8</v>
      </c>
      <c r="D242" s="502">
        <f t="shared" si="31"/>
        <v>24</v>
      </c>
      <c r="E242" s="502">
        <f t="shared" si="31"/>
        <v>30</v>
      </c>
      <c r="F242" s="502">
        <f t="shared" si="31"/>
        <v>7</v>
      </c>
      <c r="G242" s="479"/>
      <c r="H242" s="502">
        <f t="shared" si="32"/>
        <v>0</v>
      </c>
      <c r="I242" s="502">
        <f t="shared" si="32"/>
        <v>13</v>
      </c>
      <c r="J242" s="519">
        <f t="shared" si="32"/>
        <v>83</v>
      </c>
    </row>
    <row r="243" spans="1:10">
      <c r="A243" s="504" t="s">
        <v>1571</v>
      </c>
      <c r="B243" s="505">
        <f t="shared" ref="B243:J243" si="33">B221+B241</f>
        <v>8</v>
      </c>
      <c r="C243" s="505">
        <f t="shared" si="33"/>
        <v>29</v>
      </c>
      <c r="D243" s="505">
        <f t="shared" si="33"/>
        <v>99</v>
      </c>
      <c r="E243" s="505">
        <f t="shared" si="33"/>
        <v>231</v>
      </c>
      <c r="F243" s="505">
        <f t="shared" si="33"/>
        <v>8</v>
      </c>
      <c r="G243" s="505">
        <f t="shared" si="33"/>
        <v>12</v>
      </c>
      <c r="H243" s="505">
        <f t="shared" si="33"/>
        <v>1</v>
      </c>
      <c r="I243" s="505">
        <f t="shared" si="33"/>
        <v>78</v>
      </c>
      <c r="J243" s="506">
        <f t="shared" si="33"/>
        <v>466</v>
      </c>
    </row>
    <row r="244" spans="1:10" ht="15.75" thickBot="1">
      <c r="A244" s="477" t="s">
        <v>114</v>
      </c>
      <c r="B244" s="502">
        <f t="shared" ref="B244:J244" si="34">B222+B242</f>
        <v>1</v>
      </c>
      <c r="C244" s="502">
        <f t="shared" si="34"/>
        <v>9</v>
      </c>
      <c r="D244" s="502">
        <f t="shared" si="34"/>
        <v>27</v>
      </c>
      <c r="E244" s="502">
        <f t="shared" si="34"/>
        <v>34</v>
      </c>
      <c r="F244" s="502">
        <f t="shared" si="34"/>
        <v>7</v>
      </c>
      <c r="G244" s="502">
        <f t="shared" si="34"/>
        <v>0</v>
      </c>
      <c r="H244" s="502">
        <f t="shared" si="34"/>
        <v>0</v>
      </c>
      <c r="I244" s="502">
        <f t="shared" si="34"/>
        <v>22</v>
      </c>
      <c r="J244" s="519">
        <f t="shared" si="34"/>
        <v>100</v>
      </c>
    </row>
    <row r="245" spans="1:10" ht="15.75" thickBot="1"/>
    <row r="246" spans="1:10">
      <c r="A246" s="1222" t="s">
        <v>586</v>
      </c>
      <c r="B246" s="1131" t="s">
        <v>1640</v>
      </c>
      <c r="C246" s="1131" t="s">
        <v>1639</v>
      </c>
      <c r="D246" s="1219" t="s">
        <v>1561</v>
      </c>
      <c r="E246" s="1219" t="s">
        <v>1638</v>
      </c>
      <c r="F246" s="1219" t="s">
        <v>1637</v>
      </c>
      <c r="G246" s="1219" t="s">
        <v>1564</v>
      </c>
      <c r="H246" s="1191" t="s">
        <v>1565</v>
      </c>
      <c r="I246" s="1191" t="s">
        <v>1566</v>
      </c>
      <c r="J246" s="1220" t="s">
        <v>1567</v>
      </c>
    </row>
    <row r="247" spans="1:10" ht="39.950000000000003" customHeight="1" thickBot="1">
      <c r="A247" s="1223"/>
      <c r="B247" s="1145"/>
      <c r="C247" s="1145"/>
      <c r="D247" s="1192"/>
      <c r="E247" s="1192"/>
      <c r="F247" s="1192"/>
      <c r="G247" s="1192"/>
      <c r="H247" s="1192"/>
      <c r="I247" s="1192"/>
      <c r="J247" s="1221"/>
    </row>
    <row r="248" spans="1:10">
      <c r="A248" s="472" t="s">
        <v>586</v>
      </c>
      <c r="B248" s="473">
        <v>1</v>
      </c>
      <c r="C248" s="473">
        <v>4</v>
      </c>
      <c r="D248" s="473">
        <v>12</v>
      </c>
      <c r="E248" s="473">
        <v>30</v>
      </c>
      <c r="F248" s="473">
        <v>1</v>
      </c>
      <c r="G248" s="473">
        <v>11</v>
      </c>
      <c r="H248" s="474"/>
      <c r="I248" s="475">
        <v>0</v>
      </c>
      <c r="J248" s="476">
        <f t="shared" ref="J248:J257" si="35">SUM(B248:I248)</f>
        <v>59</v>
      </c>
    </row>
    <row r="249" spans="1:10" ht="15.75" thickBot="1">
      <c r="A249" s="477" t="s">
        <v>114</v>
      </c>
      <c r="B249" s="478"/>
      <c r="C249" s="478">
        <v>1</v>
      </c>
      <c r="D249" s="478">
        <v>4</v>
      </c>
      <c r="E249" s="478">
        <v>9</v>
      </c>
      <c r="F249" s="478"/>
      <c r="G249" s="478">
        <v>1</v>
      </c>
      <c r="H249" s="479"/>
      <c r="I249" s="480"/>
      <c r="J249" s="481">
        <f t="shared" si="35"/>
        <v>15</v>
      </c>
    </row>
    <row r="250" spans="1:10">
      <c r="A250" s="77" t="s">
        <v>1636</v>
      </c>
      <c r="B250" s="483">
        <v>1</v>
      </c>
      <c r="C250" s="483">
        <v>4</v>
      </c>
      <c r="D250" s="483">
        <v>7</v>
      </c>
      <c r="E250" s="483">
        <v>28</v>
      </c>
      <c r="F250" s="483">
        <v>1</v>
      </c>
      <c r="G250" s="484"/>
      <c r="H250" s="483">
        <v>0</v>
      </c>
      <c r="I250" s="485">
        <v>15</v>
      </c>
      <c r="J250" s="486">
        <f t="shared" si="35"/>
        <v>56</v>
      </c>
    </row>
    <row r="251" spans="1:10" ht="15.75" thickBot="1">
      <c r="A251" s="487" t="s">
        <v>114</v>
      </c>
      <c r="B251" s="488"/>
      <c r="C251" s="488">
        <v>3</v>
      </c>
      <c r="D251" s="488">
        <v>2</v>
      </c>
      <c r="E251" s="488">
        <v>10</v>
      </c>
      <c r="F251" s="488">
        <v>1</v>
      </c>
      <c r="G251" s="489"/>
      <c r="H251" s="488"/>
      <c r="I251" s="490">
        <v>9</v>
      </c>
      <c r="J251" s="491">
        <f t="shared" si="35"/>
        <v>25</v>
      </c>
    </row>
    <row r="252" spans="1:10">
      <c r="A252" s="622" t="s">
        <v>1635</v>
      </c>
      <c r="B252" s="493">
        <v>1</v>
      </c>
      <c r="C252" s="493">
        <v>3</v>
      </c>
      <c r="D252" s="493">
        <v>5</v>
      </c>
      <c r="E252" s="493">
        <v>32</v>
      </c>
      <c r="F252" s="493">
        <v>1</v>
      </c>
      <c r="G252" s="474"/>
      <c r="H252" s="493">
        <v>0</v>
      </c>
      <c r="I252" s="493">
        <v>9</v>
      </c>
      <c r="J252" s="494">
        <f t="shared" si="35"/>
        <v>51</v>
      </c>
    </row>
    <row r="253" spans="1:10" ht="15.75" thickBot="1">
      <c r="A253" s="495" t="s">
        <v>114</v>
      </c>
      <c r="B253" s="113"/>
      <c r="C253" s="113">
        <v>1</v>
      </c>
      <c r="D253" s="113">
        <v>2</v>
      </c>
      <c r="E253" s="113">
        <v>8</v>
      </c>
      <c r="F253" s="113">
        <v>1</v>
      </c>
      <c r="G253" s="479"/>
      <c r="H253" s="113"/>
      <c r="I253" s="113">
        <v>4</v>
      </c>
      <c r="J253" s="496">
        <f t="shared" si="35"/>
        <v>16</v>
      </c>
    </row>
    <row r="254" spans="1:10">
      <c r="A254" s="622" t="s">
        <v>1634</v>
      </c>
      <c r="B254" s="483">
        <v>1</v>
      </c>
      <c r="C254" s="483">
        <v>3</v>
      </c>
      <c r="D254" s="483">
        <v>6</v>
      </c>
      <c r="E254" s="483">
        <v>28</v>
      </c>
      <c r="F254" s="483">
        <v>1</v>
      </c>
      <c r="G254" s="484"/>
      <c r="H254" s="483">
        <v>0</v>
      </c>
      <c r="I254" s="485">
        <v>9</v>
      </c>
      <c r="J254" s="486">
        <f t="shared" si="35"/>
        <v>48</v>
      </c>
    </row>
    <row r="255" spans="1:10" ht="15.75" thickBot="1">
      <c r="A255" s="487" t="s">
        <v>114</v>
      </c>
      <c r="B255" s="488">
        <v>1</v>
      </c>
      <c r="C255" s="488">
        <v>1</v>
      </c>
      <c r="D255" s="488">
        <v>1</v>
      </c>
      <c r="E255" s="488">
        <v>9</v>
      </c>
      <c r="F255" s="488">
        <v>1</v>
      </c>
      <c r="G255" s="489"/>
      <c r="H255" s="488"/>
      <c r="I255" s="490">
        <v>3</v>
      </c>
      <c r="J255" s="491">
        <f t="shared" si="35"/>
        <v>16</v>
      </c>
    </row>
    <row r="256" spans="1:10">
      <c r="A256" s="622" t="s">
        <v>1633</v>
      </c>
      <c r="B256" s="493">
        <v>1</v>
      </c>
      <c r="C256" s="493">
        <v>2</v>
      </c>
      <c r="D256" s="493">
        <v>9</v>
      </c>
      <c r="E256" s="493">
        <v>26</v>
      </c>
      <c r="F256" s="493">
        <v>1</v>
      </c>
      <c r="G256" s="474"/>
      <c r="H256" s="493">
        <v>0</v>
      </c>
      <c r="I256" s="493">
        <v>5</v>
      </c>
      <c r="J256" s="494">
        <f t="shared" si="35"/>
        <v>44</v>
      </c>
    </row>
    <row r="257" spans="1:10" ht="15.75" thickBot="1">
      <c r="A257" s="495" t="s">
        <v>114</v>
      </c>
      <c r="B257" s="113"/>
      <c r="C257" s="113"/>
      <c r="D257" s="113">
        <v>4</v>
      </c>
      <c r="E257" s="113">
        <v>3</v>
      </c>
      <c r="F257" s="113">
        <v>1</v>
      </c>
      <c r="G257" s="479"/>
      <c r="H257" s="113"/>
      <c r="I257" s="113">
        <v>1</v>
      </c>
      <c r="J257" s="496">
        <f t="shared" si="35"/>
        <v>9</v>
      </c>
    </row>
    <row r="258" spans="1:10">
      <c r="A258" s="497" t="s">
        <v>1570</v>
      </c>
      <c r="B258" s="498">
        <f t="shared" ref="B258:F259" si="36">SUM(B250,B252)</f>
        <v>2</v>
      </c>
      <c r="C258" s="498">
        <f t="shared" si="36"/>
        <v>7</v>
      </c>
      <c r="D258" s="498">
        <f t="shared" si="36"/>
        <v>12</v>
      </c>
      <c r="E258" s="498">
        <f t="shared" si="36"/>
        <v>60</v>
      </c>
      <c r="F258" s="498">
        <f t="shared" si="36"/>
        <v>2</v>
      </c>
      <c r="G258" s="499"/>
      <c r="H258" s="498">
        <f>SUM(H250,H252)</f>
        <v>0</v>
      </c>
      <c r="I258" s="500">
        <f>SUM(I250,I252)</f>
        <v>24</v>
      </c>
      <c r="J258" s="501">
        <f>SUM(J250,J252)</f>
        <v>107</v>
      </c>
    </row>
    <row r="259" spans="1:10" ht="15.75" thickBot="1">
      <c r="A259" s="495" t="s">
        <v>114</v>
      </c>
      <c r="B259" s="502">
        <f t="shared" si="36"/>
        <v>0</v>
      </c>
      <c r="C259" s="502">
        <f t="shared" si="36"/>
        <v>4</v>
      </c>
      <c r="D259" s="502">
        <f t="shared" si="36"/>
        <v>4</v>
      </c>
      <c r="E259" s="502">
        <f t="shared" si="36"/>
        <v>18</v>
      </c>
      <c r="F259" s="502">
        <f t="shared" si="36"/>
        <v>2</v>
      </c>
      <c r="G259" s="502">
        <f>SUM(G251,G253)</f>
        <v>0</v>
      </c>
      <c r="H259" s="502"/>
      <c r="I259" s="503">
        <f>SUM(I251,I253)</f>
        <v>13</v>
      </c>
      <c r="J259" s="496">
        <f>SUM(J251,J253)</f>
        <v>41</v>
      </c>
    </row>
    <row r="260" spans="1:10">
      <c r="A260" s="504" t="s">
        <v>1571</v>
      </c>
      <c r="B260" s="505">
        <f t="shared" ref="B260:J260" si="37">B258+B248</f>
        <v>3</v>
      </c>
      <c r="C260" s="505">
        <f t="shared" si="37"/>
        <v>11</v>
      </c>
      <c r="D260" s="505">
        <f t="shared" si="37"/>
        <v>24</v>
      </c>
      <c r="E260" s="505">
        <f t="shared" si="37"/>
        <v>90</v>
      </c>
      <c r="F260" s="505">
        <f t="shared" si="37"/>
        <v>3</v>
      </c>
      <c r="G260" s="505">
        <f t="shared" si="37"/>
        <v>11</v>
      </c>
      <c r="H260" s="505">
        <f t="shared" si="37"/>
        <v>0</v>
      </c>
      <c r="I260" s="505">
        <f t="shared" si="37"/>
        <v>24</v>
      </c>
      <c r="J260" s="506">
        <f t="shared" si="37"/>
        <v>166</v>
      </c>
    </row>
    <row r="261" spans="1:10" ht="15.75" thickBot="1">
      <c r="A261" s="477" t="s">
        <v>114</v>
      </c>
      <c r="B261" s="502">
        <f t="shared" ref="B261:G261" si="38">B259+B249</f>
        <v>0</v>
      </c>
      <c r="C261" s="502">
        <f t="shared" si="38"/>
        <v>5</v>
      </c>
      <c r="D261" s="502">
        <f t="shared" si="38"/>
        <v>8</v>
      </c>
      <c r="E261" s="502">
        <f t="shared" si="38"/>
        <v>27</v>
      </c>
      <c r="F261" s="502">
        <f t="shared" si="38"/>
        <v>2</v>
      </c>
      <c r="G261" s="502">
        <f t="shared" si="38"/>
        <v>1</v>
      </c>
      <c r="H261" s="502"/>
      <c r="I261" s="502">
        <f>I259+I249</f>
        <v>13</v>
      </c>
      <c r="J261" s="496">
        <f>J259+J249</f>
        <v>56</v>
      </c>
    </row>
    <row r="262" spans="1:10" ht="15.75" thickBot="1"/>
    <row r="263" spans="1:10" ht="15" customHeight="1">
      <c r="A263" s="1222" t="s">
        <v>589</v>
      </c>
      <c r="B263" s="1245" t="s">
        <v>1632</v>
      </c>
      <c r="C263" s="1245" t="s">
        <v>1560</v>
      </c>
      <c r="D263" s="1242" t="s">
        <v>1631</v>
      </c>
      <c r="E263" s="1242" t="s">
        <v>1630</v>
      </c>
      <c r="F263" s="1242" t="s">
        <v>1605</v>
      </c>
      <c r="G263" s="1242" t="s">
        <v>1564</v>
      </c>
      <c r="H263" s="1250" t="s">
        <v>1565</v>
      </c>
      <c r="I263" s="1250" t="s">
        <v>1566</v>
      </c>
      <c r="J263" s="1250" t="s">
        <v>1604</v>
      </c>
    </row>
    <row r="264" spans="1:10" ht="39.950000000000003" customHeight="1" thickBot="1">
      <c r="A264" s="1223"/>
      <c r="B264" s="1246"/>
      <c r="C264" s="1246"/>
      <c r="D264" s="1243"/>
      <c r="E264" s="1243"/>
      <c r="F264" s="1243"/>
      <c r="G264" s="1244"/>
      <c r="H264" s="1243"/>
      <c r="I264" s="1243"/>
      <c r="J264" s="1243"/>
    </row>
    <row r="265" spans="1:10">
      <c r="A265" s="621" t="s">
        <v>504</v>
      </c>
      <c r="B265" s="617">
        <v>1</v>
      </c>
      <c r="C265" s="617">
        <v>4</v>
      </c>
      <c r="D265" s="617">
        <v>1</v>
      </c>
      <c r="E265" s="617">
        <v>1</v>
      </c>
      <c r="F265" s="617">
        <v>1</v>
      </c>
      <c r="G265" s="620"/>
      <c r="H265" s="619"/>
      <c r="I265" s="618"/>
      <c r="J265" s="617">
        <f t="shared" ref="J265:J276" si="39">SUM(B265:I265)</f>
        <v>8</v>
      </c>
    </row>
    <row r="266" spans="1:10" ht="15.75" thickBot="1">
      <c r="A266" s="594" t="s">
        <v>114</v>
      </c>
      <c r="B266" s="614"/>
      <c r="C266" s="614">
        <v>1</v>
      </c>
      <c r="D266" s="614"/>
      <c r="E266" s="614"/>
      <c r="F266" s="614"/>
      <c r="G266" s="600"/>
      <c r="H266" s="616"/>
      <c r="I266" s="615"/>
      <c r="J266" s="614">
        <f t="shared" si="39"/>
        <v>1</v>
      </c>
    </row>
    <row r="267" spans="1:10">
      <c r="A267" s="604" t="s">
        <v>1629</v>
      </c>
      <c r="B267" s="598">
        <v>1</v>
      </c>
      <c r="C267" s="598">
        <v>4</v>
      </c>
      <c r="D267" s="598">
        <v>1</v>
      </c>
      <c r="E267" s="598">
        <v>1</v>
      </c>
      <c r="F267" s="598">
        <v>1</v>
      </c>
      <c r="G267" s="613"/>
      <c r="H267" s="606"/>
      <c r="I267" s="612">
        <v>7</v>
      </c>
      <c r="J267" s="598">
        <f t="shared" si="39"/>
        <v>15</v>
      </c>
    </row>
    <row r="268" spans="1:10" ht="15.75" thickBot="1">
      <c r="A268" s="594" t="s">
        <v>114</v>
      </c>
      <c r="B268" s="590"/>
      <c r="C268" s="590">
        <v>1</v>
      </c>
      <c r="D268" s="590">
        <v>1</v>
      </c>
      <c r="E268" s="590"/>
      <c r="F268" s="590">
        <v>1</v>
      </c>
      <c r="G268" s="592"/>
      <c r="H268" s="591"/>
      <c r="I268" s="611">
        <v>3</v>
      </c>
      <c r="J268" s="590">
        <f t="shared" si="39"/>
        <v>6</v>
      </c>
    </row>
    <row r="269" spans="1:10">
      <c r="A269" s="599" t="s">
        <v>1628</v>
      </c>
      <c r="B269" s="608">
        <v>1</v>
      </c>
      <c r="C269" s="608">
        <v>4</v>
      </c>
      <c r="D269" s="608">
        <v>1</v>
      </c>
      <c r="E269" s="608">
        <v>1</v>
      </c>
      <c r="F269" s="608">
        <v>1</v>
      </c>
      <c r="G269" s="610"/>
      <c r="H269" s="609"/>
      <c r="I269" s="608">
        <v>3</v>
      </c>
      <c r="J269" s="602">
        <f t="shared" si="39"/>
        <v>11</v>
      </c>
    </row>
    <row r="270" spans="1:10" ht="15.75" thickBot="1">
      <c r="A270" s="594" t="s">
        <v>114</v>
      </c>
      <c r="B270" s="593"/>
      <c r="C270" s="593"/>
      <c r="D270" s="593"/>
      <c r="E270" s="593"/>
      <c r="F270" s="593"/>
      <c r="G270" s="592"/>
      <c r="H270" s="605"/>
      <c r="I270" s="593">
        <v>1</v>
      </c>
      <c r="J270" s="593">
        <f t="shared" si="39"/>
        <v>1</v>
      </c>
    </row>
    <row r="271" spans="1:10">
      <c r="A271" s="604" t="s">
        <v>662</v>
      </c>
      <c r="B271" s="602">
        <v>1</v>
      </c>
      <c r="C271" s="602">
        <v>4</v>
      </c>
      <c r="D271" s="602">
        <v>1</v>
      </c>
      <c r="E271" s="602">
        <v>1</v>
      </c>
      <c r="F271" s="602">
        <v>1</v>
      </c>
      <c r="G271" s="597"/>
      <c r="H271" s="603"/>
      <c r="I271" s="602">
        <v>6</v>
      </c>
      <c r="J271" s="602">
        <f t="shared" si="39"/>
        <v>14</v>
      </c>
    </row>
    <row r="272" spans="1:10" ht="15.75" thickBot="1">
      <c r="A272" s="594" t="s">
        <v>114</v>
      </c>
      <c r="B272" s="581"/>
      <c r="C272" s="581">
        <v>2</v>
      </c>
      <c r="D272" s="581"/>
      <c r="E272" s="581"/>
      <c r="F272" s="581"/>
      <c r="G272" s="601"/>
      <c r="H272" s="607"/>
      <c r="I272" s="581"/>
      <c r="J272" s="581">
        <f t="shared" si="39"/>
        <v>2</v>
      </c>
    </row>
    <row r="273" spans="1:10">
      <c r="A273" s="599" t="s">
        <v>611</v>
      </c>
      <c r="B273" s="598">
        <v>1</v>
      </c>
      <c r="C273" s="598">
        <v>3</v>
      </c>
      <c r="D273" s="598">
        <v>1</v>
      </c>
      <c r="E273" s="598">
        <v>1</v>
      </c>
      <c r="F273" s="598">
        <v>1</v>
      </c>
      <c r="G273" s="597"/>
      <c r="H273" s="606"/>
      <c r="I273" s="598">
        <v>3</v>
      </c>
      <c r="J273" s="602">
        <f t="shared" si="39"/>
        <v>10</v>
      </c>
    </row>
    <row r="274" spans="1:10" ht="15.75" thickBot="1">
      <c r="A274" s="594" t="s">
        <v>114</v>
      </c>
      <c r="B274" s="593"/>
      <c r="C274" s="593">
        <v>3</v>
      </c>
      <c r="D274" s="593">
        <v>1</v>
      </c>
      <c r="E274" s="593"/>
      <c r="F274" s="593"/>
      <c r="G274" s="601"/>
      <c r="H274" s="605"/>
      <c r="I274" s="593">
        <v>3</v>
      </c>
      <c r="J274" s="593">
        <f t="shared" si="39"/>
        <v>7</v>
      </c>
    </row>
    <row r="275" spans="1:10">
      <c r="A275" s="604" t="s">
        <v>541</v>
      </c>
      <c r="B275" s="602">
        <v>1</v>
      </c>
      <c r="C275" s="602">
        <v>4</v>
      </c>
      <c r="D275" s="602">
        <v>1</v>
      </c>
      <c r="E275" s="602">
        <v>1</v>
      </c>
      <c r="F275" s="602">
        <v>1</v>
      </c>
      <c r="G275" s="597"/>
      <c r="H275" s="603"/>
      <c r="I275" s="602">
        <v>4</v>
      </c>
      <c r="J275" s="602">
        <f t="shared" si="39"/>
        <v>12</v>
      </c>
    </row>
    <row r="276" spans="1:10" ht="15.75" thickBot="1">
      <c r="A276" s="594" t="s">
        <v>114</v>
      </c>
      <c r="B276" s="581"/>
      <c r="C276" s="581"/>
      <c r="D276" s="581"/>
      <c r="E276" s="581"/>
      <c r="F276" s="581"/>
      <c r="G276" s="601"/>
      <c r="H276" s="607"/>
      <c r="I276" s="581">
        <v>2</v>
      </c>
      <c r="J276" s="581">
        <f t="shared" si="39"/>
        <v>2</v>
      </c>
    </row>
    <row r="277" spans="1:10">
      <c r="A277" s="599" t="s">
        <v>608</v>
      </c>
      <c r="B277" s="598">
        <v>1</v>
      </c>
      <c r="C277" s="598">
        <v>3</v>
      </c>
      <c r="D277" s="598">
        <v>1</v>
      </c>
      <c r="E277" s="598">
        <v>1</v>
      </c>
      <c r="F277" s="598">
        <v>1</v>
      </c>
      <c r="G277" s="597"/>
      <c r="H277" s="606"/>
      <c r="I277" s="598">
        <v>5</v>
      </c>
      <c r="J277" s="598">
        <f>SUM(C277:I277)</f>
        <v>11</v>
      </c>
    </row>
    <row r="278" spans="1:10" ht="15.75" thickBot="1">
      <c r="A278" s="594" t="s">
        <v>114</v>
      </c>
      <c r="B278" s="593">
        <v>1</v>
      </c>
      <c r="C278" s="593">
        <v>1</v>
      </c>
      <c r="D278" s="593"/>
      <c r="E278" s="593">
        <v>1</v>
      </c>
      <c r="F278" s="593">
        <v>1</v>
      </c>
      <c r="G278" s="601"/>
      <c r="H278" s="605"/>
      <c r="I278" s="593">
        <v>3</v>
      </c>
      <c r="J278" s="593">
        <f t="shared" ref="J278:J286" si="40">SUM(B278:I278)</f>
        <v>7</v>
      </c>
    </row>
    <row r="279" spans="1:10">
      <c r="A279" s="604" t="s">
        <v>1627</v>
      </c>
      <c r="B279" s="602">
        <v>1</v>
      </c>
      <c r="C279" s="602">
        <v>3</v>
      </c>
      <c r="D279" s="602">
        <v>1</v>
      </c>
      <c r="E279" s="602">
        <v>1</v>
      </c>
      <c r="F279" s="602">
        <v>1</v>
      </c>
      <c r="G279" s="597"/>
      <c r="H279" s="603"/>
      <c r="I279" s="602">
        <v>10</v>
      </c>
      <c r="J279" s="602">
        <f t="shared" si="40"/>
        <v>17</v>
      </c>
    </row>
    <row r="280" spans="1:10" ht="15.75" thickBot="1">
      <c r="A280" s="594" t="s">
        <v>114</v>
      </c>
      <c r="B280" s="581"/>
      <c r="C280" s="581">
        <v>2</v>
      </c>
      <c r="D280" s="581"/>
      <c r="E280" s="581"/>
      <c r="F280" s="581">
        <v>1</v>
      </c>
      <c r="G280" s="601"/>
      <c r="H280" s="600"/>
      <c r="I280" s="578">
        <v>5</v>
      </c>
      <c r="J280" s="578">
        <f t="shared" si="40"/>
        <v>8</v>
      </c>
    </row>
    <row r="281" spans="1:10" ht="15.75" thickBot="1">
      <c r="A281" s="599" t="s">
        <v>1626</v>
      </c>
      <c r="B281" s="598">
        <v>1</v>
      </c>
      <c r="C281" s="598">
        <v>3</v>
      </c>
      <c r="D281" s="598">
        <v>1</v>
      </c>
      <c r="E281" s="598">
        <v>1</v>
      </c>
      <c r="F281" s="598">
        <v>1</v>
      </c>
      <c r="G281" s="597"/>
      <c r="H281" s="596"/>
      <c r="I281" s="595">
        <v>6</v>
      </c>
      <c r="J281" s="595">
        <f t="shared" si="40"/>
        <v>13</v>
      </c>
    </row>
    <row r="282" spans="1:10" ht="15.75" thickBot="1">
      <c r="A282" s="594" t="s">
        <v>114</v>
      </c>
      <c r="B282" s="593"/>
      <c r="C282" s="593">
        <v>1</v>
      </c>
      <c r="D282" s="593"/>
      <c r="E282" s="593"/>
      <c r="F282" s="593"/>
      <c r="G282" s="592"/>
      <c r="H282" s="591"/>
      <c r="I282" s="590"/>
      <c r="J282" s="590">
        <f t="shared" si="40"/>
        <v>1</v>
      </c>
    </row>
    <row r="283" spans="1:10">
      <c r="A283" s="589" t="s">
        <v>1586</v>
      </c>
      <c r="B283" s="586">
        <v>8</v>
      </c>
      <c r="C283" s="586">
        <v>28</v>
      </c>
      <c r="D283" s="586">
        <v>8</v>
      </c>
      <c r="E283" s="586">
        <v>8</v>
      </c>
      <c r="F283" s="586">
        <v>8</v>
      </c>
      <c r="G283" s="588"/>
      <c r="H283" s="586"/>
      <c r="I283" s="587">
        <v>44</v>
      </c>
      <c r="J283" s="586">
        <f t="shared" si="40"/>
        <v>104</v>
      </c>
    </row>
    <row r="284" spans="1:10" ht="15.75" thickBot="1">
      <c r="A284" s="585" t="s">
        <v>114</v>
      </c>
      <c r="B284" s="583">
        <v>1</v>
      </c>
      <c r="C284" s="583">
        <v>10</v>
      </c>
      <c r="D284" s="581">
        <v>2</v>
      </c>
      <c r="E284" s="583">
        <v>1</v>
      </c>
      <c r="F284" s="583">
        <v>3</v>
      </c>
      <c r="G284" s="584"/>
      <c r="H284" s="583"/>
      <c r="I284" s="582">
        <v>17</v>
      </c>
      <c r="J284" s="581">
        <f t="shared" si="40"/>
        <v>34</v>
      </c>
    </row>
    <row r="285" spans="1:10" ht="15.75" thickBot="1">
      <c r="A285" s="599" t="s">
        <v>1625</v>
      </c>
      <c r="B285" s="598">
        <v>9</v>
      </c>
      <c r="C285" s="598">
        <v>32</v>
      </c>
      <c r="D285" s="598">
        <v>9</v>
      </c>
      <c r="E285" s="598">
        <v>9</v>
      </c>
      <c r="F285" s="598">
        <v>9</v>
      </c>
      <c r="G285" s="597"/>
      <c r="H285" s="596"/>
      <c r="I285" s="595">
        <v>44</v>
      </c>
      <c r="J285" s="595">
        <f t="shared" si="40"/>
        <v>112</v>
      </c>
    </row>
    <row r="286" spans="1:10">
      <c r="A286" s="580" t="s">
        <v>114</v>
      </c>
      <c r="B286" s="579">
        <v>1</v>
      </c>
      <c r="C286" s="579">
        <v>11</v>
      </c>
      <c r="D286" s="578">
        <v>2</v>
      </c>
      <c r="E286" s="579">
        <v>1</v>
      </c>
      <c r="F286" s="579">
        <v>3</v>
      </c>
      <c r="G286" s="579"/>
      <c r="H286" s="579"/>
      <c r="I286" s="579">
        <v>17</v>
      </c>
      <c r="J286" s="578">
        <f t="shared" si="40"/>
        <v>35</v>
      </c>
    </row>
    <row r="287" spans="1:10" ht="15.75" thickBot="1"/>
    <row r="288" spans="1:10">
      <c r="A288" s="1238" t="s">
        <v>591</v>
      </c>
      <c r="B288" s="1240" t="s">
        <v>1559</v>
      </c>
      <c r="C288" s="1240" t="s">
        <v>1560</v>
      </c>
      <c r="D288" s="1240" t="s">
        <v>1561</v>
      </c>
      <c r="E288" s="1240" t="s">
        <v>1562</v>
      </c>
      <c r="F288" s="1240" t="s">
        <v>1563</v>
      </c>
      <c r="G288" s="1240" t="s">
        <v>1564</v>
      </c>
      <c r="H288" s="1247" t="s">
        <v>1565</v>
      </c>
      <c r="I288" s="1247" t="s">
        <v>1566</v>
      </c>
      <c r="J288" s="1248" t="s">
        <v>1567</v>
      </c>
    </row>
    <row r="289" spans="1:10" ht="39.950000000000003" customHeight="1" thickBot="1">
      <c r="A289" s="1239"/>
      <c r="B289" s="1241"/>
      <c r="C289" s="1241"/>
      <c r="D289" s="1241"/>
      <c r="E289" s="1241"/>
      <c r="F289" s="1241"/>
      <c r="G289" s="1241"/>
      <c r="H289" s="1241"/>
      <c r="I289" s="1241"/>
      <c r="J289" s="1249"/>
    </row>
    <row r="290" spans="1:10">
      <c r="A290" s="574" t="s">
        <v>591</v>
      </c>
      <c r="B290" s="577">
        <v>1</v>
      </c>
      <c r="C290" s="576">
        <v>9</v>
      </c>
      <c r="D290" s="576">
        <v>69</v>
      </c>
      <c r="E290" s="576">
        <v>63</v>
      </c>
      <c r="F290" s="576">
        <v>1</v>
      </c>
      <c r="G290" s="576">
        <v>14</v>
      </c>
      <c r="H290" s="576">
        <v>0</v>
      </c>
      <c r="I290" s="576">
        <v>0</v>
      </c>
      <c r="J290" s="575">
        <f t="shared" ref="J290:J331" si="41">SUM(B290:I290)</f>
        <v>157</v>
      </c>
    </row>
    <row r="291" spans="1:10" ht="15.75" thickBot="1">
      <c r="A291" s="564" t="s">
        <v>114</v>
      </c>
      <c r="B291" s="570">
        <v>0</v>
      </c>
      <c r="C291" s="569">
        <v>3</v>
      </c>
      <c r="D291" s="569">
        <v>15</v>
      </c>
      <c r="E291" s="569">
        <v>11</v>
      </c>
      <c r="F291" s="569">
        <v>1</v>
      </c>
      <c r="G291" s="569">
        <v>1</v>
      </c>
      <c r="H291" s="569">
        <v>0</v>
      </c>
      <c r="I291" s="569">
        <v>0</v>
      </c>
      <c r="J291" s="561">
        <f t="shared" si="41"/>
        <v>31</v>
      </c>
    </row>
    <row r="292" spans="1:10">
      <c r="A292" s="574" t="s">
        <v>1624</v>
      </c>
      <c r="B292" s="572">
        <v>1</v>
      </c>
      <c r="C292" s="566">
        <v>4</v>
      </c>
      <c r="D292" s="566">
        <v>8</v>
      </c>
      <c r="E292" s="566">
        <v>5</v>
      </c>
      <c r="F292" s="566">
        <v>1</v>
      </c>
      <c r="G292" s="566">
        <v>0</v>
      </c>
      <c r="H292" s="566">
        <v>0</v>
      </c>
      <c r="I292" s="566">
        <v>7</v>
      </c>
      <c r="J292" s="575">
        <f t="shared" si="41"/>
        <v>26</v>
      </c>
    </row>
    <row r="293" spans="1:10" ht="15.75" thickBot="1">
      <c r="A293" s="571" t="s">
        <v>114</v>
      </c>
      <c r="B293" s="570">
        <v>0</v>
      </c>
      <c r="C293" s="569">
        <v>1</v>
      </c>
      <c r="D293" s="569">
        <v>3</v>
      </c>
      <c r="E293" s="569">
        <v>0</v>
      </c>
      <c r="F293" s="569">
        <v>1</v>
      </c>
      <c r="G293" s="569">
        <v>0</v>
      </c>
      <c r="H293" s="569">
        <v>0</v>
      </c>
      <c r="I293" s="569">
        <v>0</v>
      </c>
      <c r="J293" s="561">
        <f t="shared" si="41"/>
        <v>5</v>
      </c>
    </row>
    <row r="294" spans="1:10">
      <c r="A294" s="574" t="s">
        <v>1623</v>
      </c>
      <c r="B294" s="572">
        <v>1</v>
      </c>
      <c r="C294" s="566">
        <v>4</v>
      </c>
      <c r="D294" s="566">
        <v>15</v>
      </c>
      <c r="E294" s="566">
        <v>14</v>
      </c>
      <c r="F294" s="566">
        <v>1</v>
      </c>
      <c r="G294" s="566">
        <v>0</v>
      </c>
      <c r="H294" s="566">
        <v>0</v>
      </c>
      <c r="I294" s="566">
        <v>12</v>
      </c>
      <c r="J294" s="575">
        <f t="shared" si="41"/>
        <v>47</v>
      </c>
    </row>
    <row r="295" spans="1:10" ht="15.75" thickBot="1">
      <c r="A295" s="571" t="s">
        <v>114</v>
      </c>
      <c r="B295" s="570">
        <v>0</v>
      </c>
      <c r="C295" s="569">
        <v>0</v>
      </c>
      <c r="D295" s="569">
        <v>4</v>
      </c>
      <c r="E295" s="569">
        <v>3</v>
      </c>
      <c r="F295" s="569">
        <v>1</v>
      </c>
      <c r="G295" s="569">
        <v>0</v>
      </c>
      <c r="H295" s="569">
        <v>0</v>
      </c>
      <c r="I295" s="569">
        <v>2</v>
      </c>
      <c r="J295" s="561">
        <f t="shared" si="41"/>
        <v>10</v>
      </c>
    </row>
    <row r="296" spans="1:10">
      <c r="A296" s="574" t="s">
        <v>1622</v>
      </c>
      <c r="B296" s="572">
        <v>1</v>
      </c>
      <c r="C296" s="566">
        <v>3</v>
      </c>
      <c r="D296" s="566">
        <v>10</v>
      </c>
      <c r="E296" s="566">
        <v>17</v>
      </c>
      <c r="F296" s="566">
        <v>1</v>
      </c>
      <c r="G296" s="566">
        <v>0</v>
      </c>
      <c r="H296" s="566">
        <v>0</v>
      </c>
      <c r="I296" s="566">
        <v>9</v>
      </c>
      <c r="J296" s="575">
        <f t="shared" si="41"/>
        <v>41</v>
      </c>
    </row>
    <row r="297" spans="1:10" ht="15.75" thickBot="1">
      <c r="A297" s="571" t="s">
        <v>114</v>
      </c>
      <c r="B297" s="570">
        <v>1</v>
      </c>
      <c r="C297" s="569">
        <v>0</v>
      </c>
      <c r="D297" s="569">
        <v>5</v>
      </c>
      <c r="E297" s="569">
        <v>4</v>
      </c>
      <c r="F297" s="569">
        <v>0</v>
      </c>
      <c r="G297" s="569">
        <v>0</v>
      </c>
      <c r="H297" s="569">
        <v>0</v>
      </c>
      <c r="I297" s="569">
        <v>3</v>
      </c>
      <c r="J297" s="561">
        <f t="shared" si="41"/>
        <v>13</v>
      </c>
    </row>
    <row r="298" spans="1:10">
      <c r="A298" s="574" t="s">
        <v>1621</v>
      </c>
      <c r="B298" s="572">
        <v>1</v>
      </c>
      <c r="C298" s="566">
        <v>7</v>
      </c>
      <c r="D298" s="566">
        <v>21</v>
      </c>
      <c r="E298" s="566">
        <v>59</v>
      </c>
      <c r="F298" s="566">
        <v>1</v>
      </c>
      <c r="G298" s="566">
        <v>0</v>
      </c>
      <c r="H298" s="566">
        <v>2</v>
      </c>
      <c r="I298" s="566">
        <v>18</v>
      </c>
      <c r="J298" s="575">
        <f t="shared" si="41"/>
        <v>109</v>
      </c>
    </row>
    <row r="299" spans="1:10" ht="15.75" thickBot="1">
      <c r="A299" s="571" t="s">
        <v>114</v>
      </c>
      <c r="B299" s="570">
        <v>0</v>
      </c>
      <c r="C299" s="569">
        <v>2</v>
      </c>
      <c r="D299" s="569">
        <v>8</v>
      </c>
      <c r="E299" s="569">
        <v>15</v>
      </c>
      <c r="F299" s="569">
        <v>0</v>
      </c>
      <c r="G299" s="569">
        <v>0</v>
      </c>
      <c r="H299" s="569">
        <v>0</v>
      </c>
      <c r="I299" s="569">
        <v>6</v>
      </c>
      <c r="J299" s="561">
        <f t="shared" si="41"/>
        <v>31</v>
      </c>
    </row>
    <row r="300" spans="1:10">
      <c r="A300" s="574" t="s">
        <v>1620</v>
      </c>
      <c r="B300" s="572">
        <v>1</v>
      </c>
      <c r="C300" s="566">
        <v>9</v>
      </c>
      <c r="D300" s="566">
        <v>30</v>
      </c>
      <c r="E300" s="566">
        <v>57</v>
      </c>
      <c r="F300" s="566">
        <v>1</v>
      </c>
      <c r="G300" s="566">
        <v>0</v>
      </c>
      <c r="H300" s="566">
        <v>0</v>
      </c>
      <c r="I300" s="566">
        <v>73</v>
      </c>
      <c r="J300" s="575">
        <f t="shared" si="41"/>
        <v>171</v>
      </c>
    </row>
    <row r="301" spans="1:10" ht="15.75" thickBot="1">
      <c r="A301" s="571" t="s">
        <v>114</v>
      </c>
      <c r="B301" s="570">
        <v>0</v>
      </c>
      <c r="C301" s="569">
        <v>2</v>
      </c>
      <c r="D301" s="569">
        <v>4</v>
      </c>
      <c r="E301" s="569">
        <v>6</v>
      </c>
      <c r="F301" s="569">
        <v>1</v>
      </c>
      <c r="G301" s="569">
        <v>0</v>
      </c>
      <c r="H301" s="569">
        <v>0</v>
      </c>
      <c r="I301" s="569">
        <v>10</v>
      </c>
      <c r="J301" s="561">
        <f t="shared" si="41"/>
        <v>23</v>
      </c>
    </row>
    <row r="302" spans="1:10">
      <c r="A302" s="574" t="s">
        <v>1619</v>
      </c>
      <c r="B302" s="572">
        <v>1</v>
      </c>
      <c r="C302" s="566">
        <v>7</v>
      </c>
      <c r="D302" s="566">
        <v>12</v>
      </c>
      <c r="E302" s="566">
        <v>25</v>
      </c>
      <c r="F302" s="566">
        <v>1</v>
      </c>
      <c r="G302" s="566">
        <v>0</v>
      </c>
      <c r="H302" s="566">
        <v>0</v>
      </c>
      <c r="I302" s="566">
        <v>52</v>
      </c>
      <c r="J302" s="575">
        <f t="shared" si="41"/>
        <v>98</v>
      </c>
    </row>
    <row r="303" spans="1:10" ht="15.75" thickBot="1">
      <c r="A303" s="571" t="s">
        <v>114</v>
      </c>
      <c r="B303" s="570">
        <v>0</v>
      </c>
      <c r="C303" s="569">
        <v>2</v>
      </c>
      <c r="D303" s="569">
        <v>2</v>
      </c>
      <c r="E303" s="569">
        <v>5</v>
      </c>
      <c r="F303" s="569">
        <v>1</v>
      </c>
      <c r="G303" s="569">
        <v>0</v>
      </c>
      <c r="H303" s="569">
        <v>0</v>
      </c>
      <c r="I303" s="569">
        <v>13</v>
      </c>
      <c r="J303" s="561">
        <f t="shared" si="41"/>
        <v>23</v>
      </c>
    </row>
    <row r="304" spans="1:10">
      <c r="A304" s="574" t="s">
        <v>1618</v>
      </c>
      <c r="B304" s="572">
        <v>1</v>
      </c>
      <c r="C304" s="566">
        <v>8</v>
      </c>
      <c r="D304" s="566">
        <v>16</v>
      </c>
      <c r="E304" s="566">
        <v>29</v>
      </c>
      <c r="F304" s="566">
        <v>1</v>
      </c>
      <c r="G304" s="566">
        <v>0</v>
      </c>
      <c r="H304" s="566">
        <v>0</v>
      </c>
      <c r="I304" s="566">
        <v>59</v>
      </c>
      <c r="J304" s="575">
        <f t="shared" si="41"/>
        <v>114</v>
      </c>
    </row>
    <row r="305" spans="1:10" ht="15.75" thickBot="1">
      <c r="A305" s="571" t="s">
        <v>114</v>
      </c>
      <c r="B305" s="570">
        <v>0</v>
      </c>
      <c r="C305" s="569">
        <v>2</v>
      </c>
      <c r="D305" s="569">
        <v>4</v>
      </c>
      <c r="E305" s="569">
        <v>1</v>
      </c>
      <c r="F305" s="569">
        <v>1</v>
      </c>
      <c r="G305" s="569">
        <v>0</v>
      </c>
      <c r="H305" s="569">
        <v>0</v>
      </c>
      <c r="I305" s="569">
        <v>16</v>
      </c>
      <c r="J305" s="561">
        <f t="shared" si="41"/>
        <v>24</v>
      </c>
    </row>
    <row r="306" spans="1:10">
      <c r="A306" s="574" t="s">
        <v>1617</v>
      </c>
      <c r="B306" s="572">
        <v>1</v>
      </c>
      <c r="C306" s="566">
        <v>6</v>
      </c>
      <c r="D306" s="566">
        <v>18</v>
      </c>
      <c r="E306" s="566">
        <v>33</v>
      </c>
      <c r="F306" s="566">
        <v>1</v>
      </c>
      <c r="G306" s="566">
        <v>0</v>
      </c>
      <c r="H306" s="566">
        <v>41</v>
      </c>
      <c r="I306" s="566">
        <v>4</v>
      </c>
      <c r="J306" s="575">
        <f t="shared" si="41"/>
        <v>104</v>
      </c>
    </row>
    <row r="307" spans="1:10" ht="15.75" thickBot="1">
      <c r="A307" s="571" t="s">
        <v>114</v>
      </c>
      <c r="B307" s="570">
        <v>0</v>
      </c>
      <c r="C307" s="569">
        <v>2</v>
      </c>
      <c r="D307" s="569">
        <v>2</v>
      </c>
      <c r="E307" s="569">
        <v>6</v>
      </c>
      <c r="F307" s="569">
        <v>1</v>
      </c>
      <c r="G307" s="569">
        <v>0</v>
      </c>
      <c r="H307" s="569">
        <v>8</v>
      </c>
      <c r="I307" s="569">
        <v>1</v>
      </c>
      <c r="J307" s="561">
        <f t="shared" si="41"/>
        <v>20</v>
      </c>
    </row>
    <row r="308" spans="1:10">
      <c r="A308" s="574" t="s">
        <v>1616</v>
      </c>
      <c r="B308" s="572">
        <v>1</v>
      </c>
      <c r="C308" s="566">
        <v>8</v>
      </c>
      <c r="D308" s="566">
        <v>20</v>
      </c>
      <c r="E308" s="566">
        <v>31</v>
      </c>
      <c r="F308" s="566">
        <v>1</v>
      </c>
      <c r="G308" s="566">
        <v>0</v>
      </c>
      <c r="H308" s="566">
        <v>0</v>
      </c>
      <c r="I308" s="566">
        <v>45</v>
      </c>
      <c r="J308" s="575">
        <f t="shared" si="41"/>
        <v>106</v>
      </c>
    </row>
    <row r="309" spans="1:10" ht="15.75" thickBot="1">
      <c r="A309" s="571" t="s">
        <v>114</v>
      </c>
      <c r="B309" s="570">
        <v>0</v>
      </c>
      <c r="C309" s="569">
        <v>2</v>
      </c>
      <c r="D309" s="569">
        <v>4</v>
      </c>
      <c r="E309" s="569">
        <v>3</v>
      </c>
      <c r="F309" s="569">
        <v>1</v>
      </c>
      <c r="G309" s="569">
        <v>0</v>
      </c>
      <c r="H309" s="569">
        <v>0</v>
      </c>
      <c r="I309" s="569">
        <v>9</v>
      </c>
      <c r="J309" s="561">
        <f t="shared" si="41"/>
        <v>19</v>
      </c>
    </row>
    <row r="310" spans="1:10">
      <c r="A310" s="574" t="s">
        <v>1615</v>
      </c>
      <c r="B310" s="572">
        <v>1</v>
      </c>
      <c r="C310" s="566">
        <v>5</v>
      </c>
      <c r="D310" s="566">
        <v>22</v>
      </c>
      <c r="E310" s="566">
        <v>38</v>
      </c>
      <c r="F310" s="566">
        <v>1</v>
      </c>
      <c r="G310" s="566">
        <v>0</v>
      </c>
      <c r="H310" s="566">
        <v>0</v>
      </c>
      <c r="I310" s="566">
        <v>17</v>
      </c>
      <c r="J310" s="575">
        <f t="shared" si="41"/>
        <v>84</v>
      </c>
    </row>
    <row r="311" spans="1:10" ht="15.75" thickBot="1">
      <c r="A311" s="571" t="s">
        <v>114</v>
      </c>
      <c r="B311" s="570">
        <v>0</v>
      </c>
      <c r="C311" s="569">
        <v>0</v>
      </c>
      <c r="D311" s="569">
        <v>8</v>
      </c>
      <c r="E311" s="569">
        <v>5</v>
      </c>
      <c r="F311" s="569">
        <v>1</v>
      </c>
      <c r="G311" s="569">
        <v>0</v>
      </c>
      <c r="H311" s="569">
        <v>0</v>
      </c>
      <c r="I311" s="569">
        <v>6</v>
      </c>
      <c r="J311" s="561">
        <f t="shared" si="41"/>
        <v>20</v>
      </c>
    </row>
    <row r="312" spans="1:10">
      <c r="A312" s="574" t="s">
        <v>1614</v>
      </c>
      <c r="B312" s="572">
        <v>1</v>
      </c>
      <c r="C312" s="566">
        <v>6</v>
      </c>
      <c r="D312" s="566">
        <v>30</v>
      </c>
      <c r="E312" s="566">
        <v>41</v>
      </c>
      <c r="F312" s="566">
        <v>1</v>
      </c>
      <c r="G312" s="566">
        <v>0</v>
      </c>
      <c r="H312" s="566">
        <v>46</v>
      </c>
      <c r="I312" s="566">
        <v>125</v>
      </c>
      <c r="J312" s="575">
        <f t="shared" si="41"/>
        <v>250</v>
      </c>
    </row>
    <row r="313" spans="1:10" ht="15.75" thickBot="1">
      <c r="A313" s="571" t="s">
        <v>114</v>
      </c>
      <c r="B313" s="570">
        <v>1</v>
      </c>
      <c r="C313" s="569">
        <v>3</v>
      </c>
      <c r="D313" s="569">
        <v>11</v>
      </c>
      <c r="E313" s="569">
        <v>8</v>
      </c>
      <c r="F313" s="569">
        <v>1</v>
      </c>
      <c r="G313" s="569">
        <v>0</v>
      </c>
      <c r="H313" s="569">
        <v>13</v>
      </c>
      <c r="I313" s="569">
        <v>36</v>
      </c>
      <c r="J313" s="561">
        <f t="shared" si="41"/>
        <v>73</v>
      </c>
    </row>
    <row r="314" spans="1:10">
      <c r="A314" s="574" t="s">
        <v>1613</v>
      </c>
      <c r="B314" s="572">
        <v>1</v>
      </c>
      <c r="C314" s="566">
        <v>9</v>
      </c>
      <c r="D314" s="566">
        <v>28</v>
      </c>
      <c r="E314" s="566">
        <v>32</v>
      </c>
      <c r="F314" s="566">
        <v>1</v>
      </c>
      <c r="G314" s="566">
        <v>0</v>
      </c>
      <c r="H314" s="566">
        <v>0</v>
      </c>
      <c r="I314" s="566">
        <v>46</v>
      </c>
      <c r="J314" s="575">
        <f t="shared" si="41"/>
        <v>117</v>
      </c>
    </row>
    <row r="315" spans="1:10" ht="15.75" thickBot="1">
      <c r="A315" s="571" t="s">
        <v>114</v>
      </c>
      <c r="B315" s="570">
        <v>0</v>
      </c>
      <c r="C315" s="569">
        <v>1</v>
      </c>
      <c r="D315" s="569">
        <v>2</v>
      </c>
      <c r="E315" s="569">
        <v>3</v>
      </c>
      <c r="F315" s="569">
        <v>0</v>
      </c>
      <c r="G315" s="569">
        <v>0</v>
      </c>
      <c r="H315" s="569">
        <v>0</v>
      </c>
      <c r="I315" s="569">
        <v>13</v>
      </c>
      <c r="J315" s="561">
        <f t="shared" si="41"/>
        <v>19</v>
      </c>
    </row>
    <row r="316" spans="1:10">
      <c r="A316" s="574" t="s">
        <v>1612</v>
      </c>
      <c r="B316" s="572">
        <v>1</v>
      </c>
      <c r="C316" s="566">
        <v>8</v>
      </c>
      <c r="D316" s="566">
        <v>25</v>
      </c>
      <c r="E316" s="566">
        <v>26</v>
      </c>
      <c r="F316" s="566">
        <v>1</v>
      </c>
      <c r="G316" s="566">
        <v>0</v>
      </c>
      <c r="H316" s="566">
        <v>7</v>
      </c>
      <c r="I316" s="566">
        <v>22</v>
      </c>
      <c r="J316" s="575">
        <f t="shared" si="41"/>
        <v>90</v>
      </c>
    </row>
    <row r="317" spans="1:10" ht="15.75" thickBot="1">
      <c r="A317" s="571" t="s">
        <v>114</v>
      </c>
      <c r="B317" s="570">
        <v>0</v>
      </c>
      <c r="C317" s="569">
        <v>0</v>
      </c>
      <c r="D317" s="569">
        <v>4</v>
      </c>
      <c r="E317" s="569">
        <v>1</v>
      </c>
      <c r="F317" s="569">
        <v>0</v>
      </c>
      <c r="G317" s="569">
        <v>0</v>
      </c>
      <c r="H317" s="569">
        <v>1</v>
      </c>
      <c r="I317" s="569">
        <v>5</v>
      </c>
      <c r="J317" s="561">
        <f t="shared" si="41"/>
        <v>11</v>
      </c>
    </row>
    <row r="318" spans="1:10">
      <c r="A318" s="574" t="s">
        <v>1611</v>
      </c>
      <c r="B318" s="572">
        <v>1</v>
      </c>
      <c r="C318" s="566">
        <v>5</v>
      </c>
      <c r="D318" s="566">
        <v>24</v>
      </c>
      <c r="E318" s="566">
        <v>41</v>
      </c>
      <c r="F318" s="566">
        <v>1</v>
      </c>
      <c r="G318" s="566">
        <v>0</v>
      </c>
      <c r="H318" s="566">
        <v>2</v>
      </c>
      <c r="I318" s="566">
        <v>20</v>
      </c>
      <c r="J318" s="575">
        <f t="shared" si="41"/>
        <v>94</v>
      </c>
    </row>
    <row r="319" spans="1:10" ht="15.75" thickBot="1">
      <c r="A319" s="571" t="s">
        <v>114</v>
      </c>
      <c r="B319" s="570">
        <v>0</v>
      </c>
      <c r="C319" s="569">
        <v>3</v>
      </c>
      <c r="D319" s="569">
        <v>10</v>
      </c>
      <c r="E319" s="569">
        <v>17</v>
      </c>
      <c r="F319" s="569">
        <v>1</v>
      </c>
      <c r="G319" s="569">
        <v>0</v>
      </c>
      <c r="H319" s="569">
        <v>0</v>
      </c>
      <c r="I319" s="569">
        <v>11</v>
      </c>
      <c r="J319" s="561">
        <f t="shared" si="41"/>
        <v>42</v>
      </c>
    </row>
    <row r="320" spans="1:10">
      <c r="A320" s="574" t="s">
        <v>1610</v>
      </c>
      <c r="B320" s="572">
        <v>1</v>
      </c>
      <c r="C320" s="566">
        <v>7</v>
      </c>
      <c r="D320" s="566">
        <v>20</v>
      </c>
      <c r="E320" s="566">
        <v>24</v>
      </c>
      <c r="F320" s="566">
        <v>1</v>
      </c>
      <c r="G320" s="566">
        <v>0</v>
      </c>
      <c r="H320" s="566">
        <v>0</v>
      </c>
      <c r="I320" s="566">
        <v>24</v>
      </c>
      <c r="J320" s="575">
        <f t="shared" si="41"/>
        <v>77</v>
      </c>
    </row>
    <row r="321" spans="1:10" ht="15.75" thickBot="1">
      <c r="A321" s="571" t="s">
        <v>114</v>
      </c>
      <c r="B321" s="570">
        <v>0</v>
      </c>
      <c r="C321" s="569">
        <v>2</v>
      </c>
      <c r="D321" s="569">
        <v>6</v>
      </c>
      <c r="E321" s="569">
        <v>3</v>
      </c>
      <c r="F321" s="569">
        <v>0</v>
      </c>
      <c r="G321" s="569">
        <v>0</v>
      </c>
      <c r="H321" s="569">
        <v>0</v>
      </c>
      <c r="I321" s="569">
        <v>3</v>
      </c>
      <c r="J321" s="561">
        <f t="shared" si="41"/>
        <v>14</v>
      </c>
    </row>
    <row r="322" spans="1:10">
      <c r="A322" s="574" t="s">
        <v>1609</v>
      </c>
      <c r="B322" s="572">
        <v>1</v>
      </c>
      <c r="C322" s="566">
        <v>4</v>
      </c>
      <c r="D322" s="566">
        <v>21</v>
      </c>
      <c r="E322" s="566">
        <v>25</v>
      </c>
      <c r="F322" s="566">
        <v>1</v>
      </c>
      <c r="G322" s="566">
        <v>0</v>
      </c>
      <c r="H322" s="566">
        <v>0</v>
      </c>
      <c r="I322" s="566">
        <v>17</v>
      </c>
      <c r="J322" s="575">
        <f t="shared" si="41"/>
        <v>69</v>
      </c>
    </row>
    <row r="323" spans="1:10" ht="15.75" thickBot="1">
      <c r="A323" s="571" t="s">
        <v>114</v>
      </c>
      <c r="B323" s="570">
        <v>1</v>
      </c>
      <c r="C323" s="569">
        <v>2</v>
      </c>
      <c r="D323" s="569">
        <v>9</v>
      </c>
      <c r="E323" s="569">
        <v>6</v>
      </c>
      <c r="F323" s="569">
        <v>0</v>
      </c>
      <c r="G323" s="569">
        <v>0</v>
      </c>
      <c r="H323" s="569">
        <v>0</v>
      </c>
      <c r="I323" s="569">
        <v>4</v>
      </c>
      <c r="J323" s="561">
        <f t="shared" si="41"/>
        <v>22</v>
      </c>
    </row>
    <row r="324" spans="1:10">
      <c r="A324" s="574" t="s">
        <v>1608</v>
      </c>
      <c r="B324" s="572">
        <v>1</v>
      </c>
      <c r="C324" s="566">
        <v>7</v>
      </c>
      <c r="D324" s="566">
        <v>15</v>
      </c>
      <c r="E324" s="566">
        <v>26</v>
      </c>
      <c r="F324" s="566">
        <v>1</v>
      </c>
      <c r="G324" s="566">
        <v>0</v>
      </c>
      <c r="H324" s="566">
        <v>0</v>
      </c>
      <c r="I324" s="566">
        <v>17</v>
      </c>
      <c r="J324" s="575">
        <f t="shared" si="41"/>
        <v>67</v>
      </c>
    </row>
    <row r="325" spans="1:10" ht="15.75" thickBot="1">
      <c r="A325" s="571" t="s">
        <v>114</v>
      </c>
      <c r="B325" s="570">
        <v>1</v>
      </c>
      <c r="C325" s="569">
        <v>2</v>
      </c>
      <c r="D325" s="569">
        <v>6</v>
      </c>
      <c r="E325" s="569">
        <v>5</v>
      </c>
      <c r="F325" s="569">
        <v>0</v>
      </c>
      <c r="G325" s="569">
        <v>0</v>
      </c>
      <c r="H325" s="569">
        <v>0</v>
      </c>
      <c r="I325" s="569">
        <v>8</v>
      </c>
      <c r="J325" s="561">
        <f t="shared" si="41"/>
        <v>22</v>
      </c>
    </row>
    <row r="326" spans="1:10" ht="15.75" thickBot="1">
      <c r="A326" s="574" t="s">
        <v>1607</v>
      </c>
      <c r="B326" s="572">
        <v>0</v>
      </c>
      <c r="C326" s="566">
        <v>0</v>
      </c>
      <c r="D326" s="566">
        <v>0</v>
      </c>
      <c r="E326" s="566">
        <v>0</v>
      </c>
      <c r="F326" s="566">
        <v>0</v>
      </c>
      <c r="G326" s="566">
        <v>0</v>
      </c>
      <c r="H326" s="566">
        <v>7</v>
      </c>
      <c r="I326" s="566">
        <v>23</v>
      </c>
      <c r="J326" s="573">
        <f t="shared" si="41"/>
        <v>30</v>
      </c>
    </row>
    <row r="327" spans="1:10" ht="15.75" thickBot="1">
      <c r="A327" s="571" t="s">
        <v>114</v>
      </c>
      <c r="B327" s="570">
        <v>0</v>
      </c>
      <c r="C327" s="569">
        <v>0</v>
      </c>
      <c r="D327" s="569">
        <v>0</v>
      </c>
      <c r="E327" s="569">
        <v>0</v>
      </c>
      <c r="F327" s="569">
        <v>0</v>
      </c>
      <c r="G327" s="569">
        <v>0</v>
      </c>
      <c r="H327" s="569">
        <v>1</v>
      </c>
      <c r="I327" s="569">
        <v>8</v>
      </c>
      <c r="J327" s="573">
        <f t="shared" si="41"/>
        <v>9</v>
      </c>
    </row>
    <row r="328" spans="1:10">
      <c r="A328" s="568" t="s">
        <v>1570</v>
      </c>
      <c r="B328" s="572">
        <f t="shared" ref="B328:I329" si="42">B292+B294+B296+B298+B300+B302+B304+B306+B308+B310+B312+B314+B316+B318+B320+B322+B324+B326</f>
        <v>17</v>
      </c>
      <c r="C328" s="566">
        <f t="shared" si="42"/>
        <v>107</v>
      </c>
      <c r="D328" s="566">
        <f t="shared" si="42"/>
        <v>335</v>
      </c>
      <c r="E328" s="566">
        <f t="shared" si="42"/>
        <v>523</v>
      </c>
      <c r="F328" s="566">
        <f t="shared" si="42"/>
        <v>17</v>
      </c>
      <c r="G328" s="566">
        <f t="shared" si="42"/>
        <v>0</v>
      </c>
      <c r="H328" s="566">
        <f t="shared" si="42"/>
        <v>105</v>
      </c>
      <c r="I328" s="566">
        <f t="shared" si="42"/>
        <v>590</v>
      </c>
      <c r="J328" s="565">
        <f t="shared" si="41"/>
        <v>1694</v>
      </c>
    </row>
    <row r="329" spans="1:10" ht="15.75" thickBot="1">
      <c r="A329" s="571" t="s">
        <v>114</v>
      </c>
      <c r="B329" s="570">
        <f t="shared" si="42"/>
        <v>4</v>
      </c>
      <c r="C329" s="569">
        <f t="shared" si="42"/>
        <v>26</v>
      </c>
      <c r="D329" s="569">
        <f t="shared" si="42"/>
        <v>92</v>
      </c>
      <c r="E329" s="569">
        <f t="shared" si="42"/>
        <v>91</v>
      </c>
      <c r="F329" s="569">
        <f t="shared" si="42"/>
        <v>10</v>
      </c>
      <c r="G329" s="569">
        <f t="shared" si="42"/>
        <v>0</v>
      </c>
      <c r="H329" s="569">
        <f t="shared" si="42"/>
        <v>23</v>
      </c>
      <c r="I329" s="569">
        <f t="shared" si="42"/>
        <v>154</v>
      </c>
      <c r="J329" s="561">
        <f t="shared" si="41"/>
        <v>400</v>
      </c>
    </row>
    <row r="330" spans="1:10">
      <c r="A330" s="568" t="s">
        <v>1571</v>
      </c>
      <c r="B330" s="567">
        <f t="shared" ref="B330:I331" si="43">B328+B290</f>
        <v>18</v>
      </c>
      <c r="C330" s="566">
        <f t="shared" si="43"/>
        <v>116</v>
      </c>
      <c r="D330" s="566">
        <f t="shared" si="43"/>
        <v>404</v>
      </c>
      <c r="E330" s="566">
        <f t="shared" si="43"/>
        <v>586</v>
      </c>
      <c r="F330" s="566">
        <f t="shared" si="43"/>
        <v>18</v>
      </c>
      <c r="G330" s="566">
        <f t="shared" si="43"/>
        <v>14</v>
      </c>
      <c r="H330" s="566">
        <f t="shared" si="43"/>
        <v>105</v>
      </c>
      <c r="I330" s="566">
        <f t="shared" si="43"/>
        <v>590</v>
      </c>
      <c r="J330" s="565">
        <f t="shared" si="41"/>
        <v>1851</v>
      </c>
    </row>
    <row r="331" spans="1:10" ht="15.75" thickBot="1">
      <c r="A331" s="564" t="s">
        <v>114</v>
      </c>
      <c r="B331" s="563">
        <f t="shared" si="43"/>
        <v>4</v>
      </c>
      <c r="C331" s="562">
        <f t="shared" si="43"/>
        <v>29</v>
      </c>
      <c r="D331" s="562">
        <f t="shared" si="43"/>
        <v>107</v>
      </c>
      <c r="E331" s="562">
        <f t="shared" si="43"/>
        <v>102</v>
      </c>
      <c r="F331" s="562">
        <f t="shared" si="43"/>
        <v>11</v>
      </c>
      <c r="G331" s="562">
        <f t="shared" si="43"/>
        <v>1</v>
      </c>
      <c r="H331" s="562">
        <f t="shared" si="43"/>
        <v>23</v>
      </c>
      <c r="I331" s="562">
        <f t="shared" si="43"/>
        <v>154</v>
      </c>
      <c r="J331" s="561">
        <f t="shared" si="41"/>
        <v>431</v>
      </c>
    </row>
    <row r="332" spans="1:10" ht="15.75" thickBot="1"/>
    <row r="333" spans="1:10">
      <c r="A333" s="1222" t="s">
        <v>664</v>
      </c>
      <c r="B333" s="1131" t="s">
        <v>1559</v>
      </c>
      <c r="C333" s="1131" t="s">
        <v>1560</v>
      </c>
      <c r="D333" s="1219" t="s">
        <v>1561</v>
      </c>
      <c r="E333" s="1219" t="s">
        <v>1562</v>
      </c>
      <c r="F333" s="1219" t="s">
        <v>1563</v>
      </c>
      <c r="G333" s="1219" t="s">
        <v>1564</v>
      </c>
      <c r="H333" s="1191" t="s">
        <v>1565</v>
      </c>
      <c r="I333" s="1191" t="s">
        <v>1566</v>
      </c>
      <c r="J333" s="1220" t="s">
        <v>1567</v>
      </c>
    </row>
    <row r="334" spans="1:10" ht="39.950000000000003" customHeight="1" thickBot="1">
      <c r="A334" s="1223"/>
      <c r="B334" s="1145"/>
      <c r="C334" s="1145"/>
      <c r="D334" s="1192"/>
      <c r="E334" s="1192"/>
      <c r="F334" s="1192"/>
      <c r="G334" s="1192"/>
      <c r="H334" s="1192"/>
      <c r="I334" s="1192"/>
      <c r="J334" s="1221"/>
    </row>
    <row r="335" spans="1:10">
      <c r="A335" s="472" t="s">
        <v>664</v>
      </c>
      <c r="B335" s="473">
        <v>1</v>
      </c>
      <c r="C335" s="473">
        <v>4</v>
      </c>
      <c r="D335" s="473">
        <v>39</v>
      </c>
      <c r="E335" s="473">
        <v>38</v>
      </c>
      <c r="F335" s="473">
        <v>1</v>
      </c>
      <c r="G335" s="473">
        <v>11</v>
      </c>
      <c r="H335" s="474"/>
      <c r="I335" s="475">
        <v>2</v>
      </c>
      <c r="J335" s="476">
        <f t="shared" ref="J335:J350" si="44">SUM(B335:I335)</f>
        <v>96</v>
      </c>
    </row>
    <row r="336" spans="1:10" ht="15.75" thickBot="1">
      <c r="A336" s="477" t="s">
        <v>114</v>
      </c>
      <c r="B336" s="478">
        <v>0</v>
      </c>
      <c r="C336" s="478">
        <v>2</v>
      </c>
      <c r="D336" s="478">
        <v>14</v>
      </c>
      <c r="E336" s="478">
        <v>7</v>
      </c>
      <c r="F336" s="478">
        <v>0</v>
      </c>
      <c r="G336" s="478">
        <v>1</v>
      </c>
      <c r="H336" s="479"/>
      <c r="I336" s="480">
        <v>1</v>
      </c>
      <c r="J336" s="481">
        <f t="shared" si="44"/>
        <v>25</v>
      </c>
    </row>
    <row r="337" spans="1:10">
      <c r="A337" s="482" t="s">
        <v>551</v>
      </c>
      <c r="B337" s="483">
        <v>1</v>
      </c>
      <c r="C337" s="483">
        <v>4</v>
      </c>
      <c r="D337" s="483">
        <v>15</v>
      </c>
      <c r="E337" s="483">
        <v>25</v>
      </c>
      <c r="F337" s="483">
        <v>1</v>
      </c>
      <c r="G337" s="484"/>
      <c r="H337" s="483">
        <v>0</v>
      </c>
      <c r="I337" s="485">
        <v>8</v>
      </c>
      <c r="J337" s="486">
        <f t="shared" si="44"/>
        <v>54</v>
      </c>
    </row>
    <row r="338" spans="1:10">
      <c r="A338" s="487" t="s">
        <v>114</v>
      </c>
      <c r="B338" s="488">
        <v>0</v>
      </c>
      <c r="C338" s="488">
        <v>2</v>
      </c>
      <c r="D338" s="488">
        <v>8</v>
      </c>
      <c r="E338" s="488">
        <v>7</v>
      </c>
      <c r="F338" s="488">
        <v>1</v>
      </c>
      <c r="G338" s="489"/>
      <c r="H338" s="488">
        <v>0</v>
      </c>
      <c r="I338" s="490">
        <v>2</v>
      </c>
      <c r="J338" s="491">
        <f t="shared" si="44"/>
        <v>20</v>
      </c>
    </row>
    <row r="339" spans="1:10">
      <c r="A339" s="482" t="s">
        <v>610</v>
      </c>
      <c r="B339" s="483">
        <v>1</v>
      </c>
      <c r="C339" s="483">
        <v>2</v>
      </c>
      <c r="D339" s="483">
        <v>9</v>
      </c>
      <c r="E339" s="483">
        <v>17</v>
      </c>
      <c r="F339" s="483">
        <v>1</v>
      </c>
      <c r="G339" s="484"/>
      <c r="H339" s="483">
        <v>0</v>
      </c>
      <c r="I339" s="485">
        <v>7</v>
      </c>
      <c r="J339" s="486">
        <f t="shared" si="44"/>
        <v>37</v>
      </c>
    </row>
    <row r="340" spans="1:10">
      <c r="A340" s="487" t="s">
        <v>114</v>
      </c>
      <c r="B340" s="488">
        <v>0</v>
      </c>
      <c r="C340" s="488">
        <v>0</v>
      </c>
      <c r="D340" s="488">
        <v>4</v>
      </c>
      <c r="E340" s="488">
        <v>3</v>
      </c>
      <c r="F340" s="488">
        <v>1</v>
      </c>
      <c r="G340" s="489"/>
      <c r="H340" s="488">
        <v>0</v>
      </c>
      <c r="I340" s="490">
        <v>0</v>
      </c>
      <c r="J340" s="491">
        <f t="shared" si="44"/>
        <v>8</v>
      </c>
    </row>
    <row r="341" spans="1:10">
      <c r="A341" s="482" t="s">
        <v>609</v>
      </c>
      <c r="B341" s="483">
        <v>1</v>
      </c>
      <c r="C341" s="483">
        <v>3</v>
      </c>
      <c r="D341" s="483">
        <v>15</v>
      </c>
      <c r="E341" s="483">
        <v>30</v>
      </c>
      <c r="F341" s="483">
        <v>1</v>
      </c>
      <c r="G341" s="484"/>
      <c r="H341" s="483">
        <v>0</v>
      </c>
      <c r="I341" s="485">
        <v>13</v>
      </c>
      <c r="J341" s="486">
        <f t="shared" si="44"/>
        <v>63</v>
      </c>
    </row>
    <row r="342" spans="1:10">
      <c r="A342" s="487" t="s">
        <v>114</v>
      </c>
      <c r="B342" s="488">
        <v>0</v>
      </c>
      <c r="C342" s="488">
        <v>0</v>
      </c>
      <c r="D342" s="488">
        <v>2</v>
      </c>
      <c r="E342" s="488">
        <v>3</v>
      </c>
      <c r="F342" s="488">
        <v>0</v>
      </c>
      <c r="G342" s="489"/>
      <c r="H342" s="488">
        <v>0</v>
      </c>
      <c r="I342" s="490">
        <v>2</v>
      </c>
      <c r="J342" s="491">
        <f t="shared" si="44"/>
        <v>7</v>
      </c>
    </row>
    <row r="343" spans="1:10">
      <c r="A343" s="482" t="s">
        <v>607</v>
      </c>
      <c r="B343" s="483">
        <v>1</v>
      </c>
      <c r="C343" s="483">
        <v>4</v>
      </c>
      <c r="D343" s="483">
        <v>15</v>
      </c>
      <c r="E343" s="483">
        <v>24</v>
      </c>
      <c r="F343" s="483">
        <v>1</v>
      </c>
      <c r="G343" s="484"/>
      <c r="H343" s="483">
        <v>0</v>
      </c>
      <c r="I343" s="485">
        <v>6</v>
      </c>
      <c r="J343" s="486">
        <f t="shared" si="44"/>
        <v>51</v>
      </c>
    </row>
    <row r="344" spans="1:10">
      <c r="A344" s="487" t="s">
        <v>114</v>
      </c>
      <c r="B344" s="488">
        <v>1</v>
      </c>
      <c r="C344" s="488">
        <v>1</v>
      </c>
      <c r="D344" s="488">
        <v>4</v>
      </c>
      <c r="E344" s="488">
        <v>7</v>
      </c>
      <c r="F344" s="488">
        <v>0</v>
      </c>
      <c r="G344" s="489"/>
      <c r="H344" s="488">
        <v>0</v>
      </c>
      <c r="I344" s="490">
        <v>2</v>
      </c>
      <c r="J344" s="491">
        <f t="shared" si="44"/>
        <v>15</v>
      </c>
    </row>
    <row r="345" spans="1:10">
      <c r="A345" s="482" t="s">
        <v>605</v>
      </c>
      <c r="B345" s="483">
        <v>1</v>
      </c>
      <c r="C345" s="483">
        <v>4</v>
      </c>
      <c r="D345" s="483">
        <v>13</v>
      </c>
      <c r="E345" s="483">
        <v>32</v>
      </c>
      <c r="F345" s="483">
        <v>1</v>
      </c>
      <c r="G345" s="484"/>
      <c r="H345" s="483">
        <v>0</v>
      </c>
      <c r="I345" s="485">
        <v>8</v>
      </c>
      <c r="J345" s="486">
        <f t="shared" si="44"/>
        <v>59</v>
      </c>
    </row>
    <row r="346" spans="1:10" ht="15.75" thickBot="1">
      <c r="A346" s="487" t="s">
        <v>114</v>
      </c>
      <c r="B346" s="488">
        <v>0</v>
      </c>
      <c r="C346" s="488">
        <v>2</v>
      </c>
      <c r="D346" s="488">
        <v>3</v>
      </c>
      <c r="E346" s="488">
        <v>4</v>
      </c>
      <c r="F346" s="488">
        <v>0</v>
      </c>
      <c r="G346" s="489"/>
      <c r="H346" s="488">
        <v>0</v>
      </c>
      <c r="I346" s="490">
        <v>1</v>
      </c>
      <c r="J346" s="491">
        <f t="shared" si="44"/>
        <v>10</v>
      </c>
    </row>
    <row r="347" spans="1:10" ht="26.25">
      <c r="A347" s="492" t="s">
        <v>606</v>
      </c>
      <c r="B347" s="493">
        <v>1</v>
      </c>
      <c r="C347" s="493">
        <v>3</v>
      </c>
      <c r="D347" s="493">
        <v>9</v>
      </c>
      <c r="E347" s="493">
        <v>25</v>
      </c>
      <c r="F347" s="493">
        <v>1</v>
      </c>
      <c r="G347" s="474"/>
      <c r="H347" s="493">
        <v>0</v>
      </c>
      <c r="I347" s="493">
        <v>6</v>
      </c>
      <c r="J347" s="494">
        <f t="shared" si="44"/>
        <v>45</v>
      </c>
    </row>
    <row r="348" spans="1:10" ht="15.75" thickBot="1">
      <c r="A348" s="495" t="s">
        <v>114</v>
      </c>
      <c r="B348" s="113">
        <v>0</v>
      </c>
      <c r="C348" s="113">
        <v>0</v>
      </c>
      <c r="D348" s="113">
        <v>0</v>
      </c>
      <c r="E348" s="113">
        <v>2</v>
      </c>
      <c r="F348" s="113">
        <v>1</v>
      </c>
      <c r="G348" s="479"/>
      <c r="H348" s="113">
        <v>0</v>
      </c>
      <c r="I348" s="113">
        <v>0</v>
      </c>
      <c r="J348" s="496">
        <f t="shared" si="44"/>
        <v>3</v>
      </c>
    </row>
    <row r="349" spans="1:10">
      <c r="A349" s="492" t="s">
        <v>611</v>
      </c>
      <c r="B349" s="493">
        <v>1</v>
      </c>
      <c r="C349" s="493">
        <v>3</v>
      </c>
      <c r="D349" s="493">
        <v>9</v>
      </c>
      <c r="E349" s="493">
        <v>18</v>
      </c>
      <c r="F349" s="493">
        <v>1</v>
      </c>
      <c r="G349" s="474"/>
      <c r="H349" s="493">
        <v>0</v>
      </c>
      <c r="I349" s="493">
        <v>4</v>
      </c>
      <c r="J349" s="494">
        <f t="shared" si="44"/>
        <v>36</v>
      </c>
    </row>
    <row r="350" spans="1:10" ht="15.75" thickBot="1">
      <c r="A350" s="495" t="s">
        <v>114</v>
      </c>
      <c r="B350" s="113">
        <v>0</v>
      </c>
      <c r="C350" s="113">
        <v>3</v>
      </c>
      <c r="D350" s="113">
        <v>6</v>
      </c>
      <c r="E350" s="113">
        <v>8</v>
      </c>
      <c r="F350" s="113">
        <v>1</v>
      </c>
      <c r="G350" s="479"/>
      <c r="H350" s="113">
        <v>0</v>
      </c>
      <c r="I350" s="113">
        <v>3</v>
      </c>
      <c r="J350" s="496">
        <f t="shared" si="44"/>
        <v>21</v>
      </c>
    </row>
    <row r="351" spans="1:10">
      <c r="A351" s="497" t="s">
        <v>1570</v>
      </c>
      <c r="B351" s="560">
        <f t="shared" ref="B351:F352" si="45">SUM(B337,B339,B341,B343,B345,B347,B349)</f>
        <v>7</v>
      </c>
      <c r="C351" s="560">
        <f t="shared" si="45"/>
        <v>23</v>
      </c>
      <c r="D351" s="560">
        <f t="shared" si="45"/>
        <v>85</v>
      </c>
      <c r="E351" s="560">
        <f t="shared" si="45"/>
        <v>171</v>
      </c>
      <c r="F351" s="560">
        <f t="shared" si="45"/>
        <v>7</v>
      </c>
      <c r="G351" s="499"/>
      <c r="H351" s="557">
        <f t="shared" ref="H351:J352" si="46">SUM(H337,H339,H341,H343,H345,H347,H349)</f>
        <v>0</v>
      </c>
      <c r="I351" s="559">
        <f t="shared" si="46"/>
        <v>52</v>
      </c>
      <c r="J351" s="558">
        <f t="shared" si="46"/>
        <v>345</v>
      </c>
    </row>
    <row r="352" spans="1:10" ht="15.75" thickBot="1">
      <c r="A352" s="495" t="s">
        <v>114</v>
      </c>
      <c r="B352" s="502">
        <f t="shared" si="45"/>
        <v>1</v>
      </c>
      <c r="C352" s="502">
        <f t="shared" si="45"/>
        <v>8</v>
      </c>
      <c r="D352" s="502">
        <f t="shared" si="45"/>
        <v>27</v>
      </c>
      <c r="E352" s="502">
        <f t="shared" si="45"/>
        <v>34</v>
      </c>
      <c r="F352" s="502">
        <f t="shared" si="45"/>
        <v>4</v>
      </c>
      <c r="G352" s="479"/>
      <c r="H352" s="488">
        <f t="shared" si="46"/>
        <v>0</v>
      </c>
      <c r="I352" s="113">
        <f t="shared" si="46"/>
        <v>10</v>
      </c>
      <c r="J352" s="496">
        <f t="shared" si="46"/>
        <v>84</v>
      </c>
    </row>
    <row r="353" spans="1:10">
      <c r="A353" s="504" t="s">
        <v>1571</v>
      </c>
      <c r="B353" s="557">
        <f t="shared" ref="B353:J353" si="47">B351+B335</f>
        <v>8</v>
      </c>
      <c r="C353" s="557">
        <f t="shared" si="47"/>
        <v>27</v>
      </c>
      <c r="D353" s="557">
        <f t="shared" si="47"/>
        <v>124</v>
      </c>
      <c r="E353" s="557">
        <f t="shared" si="47"/>
        <v>209</v>
      </c>
      <c r="F353" s="557">
        <f t="shared" si="47"/>
        <v>8</v>
      </c>
      <c r="G353" s="557">
        <f t="shared" si="47"/>
        <v>11</v>
      </c>
      <c r="H353" s="557">
        <f t="shared" si="47"/>
        <v>0</v>
      </c>
      <c r="I353" s="557">
        <f t="shared" si="47"/>
        <v>54</v>
      </c>
      <c r="J353" s="556">
        <f t="shared" si="47"/>
        <v>441</v>
      </c>
    </row>
    <row r="354" spans="1:10" ht="15.75" thickBot="1">
      <c r="A354" s="477" t="s">
        <v>114</v>
      </c>
      <c r="B354" s="502">
        <f t="shared" ref="B354:J354" si="48">B352+B336</f>
        <v>1</v>
      </c>
      <c r="C354" s="502">
        <f t="shared" si="48"/>
        <v>10</v>
      </c>
      <c r="D354" s="502">
        <f t="shared" si="48"/>
        <v>41</v>
      </c>
      <c r="E354" s="502">
        <f t="shared" si="48"/>
        <v>41</v>
      </c>
      <c r="F354" s="502">
        <f t="shared" si="48"/>
        <v>4</v>
      </c>
      <c r="G354" s="502">
        <f t="shared" si="48"/>
        <v>1</v>
      </c>
      <c r="H354" s="502">
        <f t="shared" si="48"/>
        <v>0</v>
      </c>
      <c r="I354" s="502">
        <f t="shared" si="48"/>
        <v>11</v>
      </c>
      <c r="J354" s="496">
        <f t="shared" si="48"/>
        <v>109</v>
      </c>
    </row>
    <row r="355" spans="1:10" ht="15.75" thickBot="1"/>
    <row r="356" spans="1:10">
      <c r="A356" s="1222" t="s">
        <v>612</v>
      </c>
      <c r="B356" s="1131" t="s">
        <v>1559</v>
      </c>
      <c r="C356" s="1131" t="s">
        <v>1560</v>
      </c>
      <c r="D356" s="1219" t="s">
        <v>1561</v>
      </c>
      <c r="E356" s="1219" t="s">
        <v>1562</v>
      </c>
      <c r="F356" s="1219" t="s">
        <v>1563</v>
      </c>
      <c r="G356" s="1219" t="s">
        <v>1564</v>
      </c>
      <c r="H356" s="1191" t="s">
        <v>1565</v>
      </c>
      <c r="I356" s="1191" t="s">
        <v>1566</v>
      </c>
      <c r="J356" s="1220" t="s">
        <v>1567</v>
      </c>
    </row>
    <row r="357" spans="1:10" ht="39.950000000000003" customHeight="1" thickBot="1">
      <c r="A357" s="1223"/>
      <c r="B357" s="1145"/>
      <c r="C357" s="1145"/>
      <c r="D357" s="1192"/>
      <c r="E357" s="1192"/>
      <c r="F357" s="1192"/>
      <c r="G357" s="1192"/>
      <c r="H357" s="1192"/>
      <c r="I357" s="1192"/>
      <c r="J357" s="1221"/>
    </row>
    <row r="358" spans="1:10">
      <c r="A358" s="472" t="s">
        <v>612</v>
      </c>
      <c r="B358" s="473">
        <v>1</v>
      </c>
      <c r="C358" s="473">
        <v>6</v>
      </c>
      <c r="D358" s="473">
        <v>24</v>
      </c>
      <c r="E358" s="473">
        <v>36</v>
      </c>
      <c r="F358" s="473">
        <v>1</v>
      </c>
      <c r="G358" s="473">
        <v>15</v>
      </c>
      <c r="H358" s="474"/>
      <c r="I358" s="475"/>
      <c r="J358" s="476">
        <f t="shared" ref="J358:J375" si="49">SUM(B358:I358)</f>
        <v>83</v>
      </c>
    </row>
    <row r="359" spans="1:10" ht="15.75" thickBot="1">
      <c r="A359" s="477" t="s">
        <v>114</v>
      </c>
      <c r="B359" s="478">
        <v>0</v>
      </c>
      <c r="C359" s="478">
        <v>2</v>
      </c>
      <c r="D359" s="478">
        <v>9</v>
      </c>
      <c r="E359" s="478">
        <v>8</v>
      </c>
      <c r="F359" s="478">
        <v>0</v>
      </c>
      <c r="G359" s="478">
        <v>3</v>
      </c>
      <c r="H359" s="479"/>
      <c r="I359" s="480"/>
      <c r="J359" s="481">
        <f t="shared" si="49"/>
        <v>22</v>
      </c>
    </row>
    <row r="360" spans="1:10">
      <c r="A360" s="1108" t="s">
        <v>567</v>
      </c>
      <c r="B360" s="483">
        <v>1</v>
      </c>
      <c r="C360" s="483">
        <v>6</v>
      </c>
      <c r="D360" s="483">
        <v>36</v>
      </c>
      <c r="E360" s="483">
        <v>49</v>
      </c>
      <c r="F360" s="483">
        <v>1</v>
      </c>
      <c r="G360" s="484"/>
      <c r="H360" s="483"/>
      <c r="I360" s="485">
        <v>51</v>
      </c>
      <c r="J360" s="486">
        <f t="shared" si="49"/>
        <v>144</v>
      </c>
    </row>
    <row r="361" spans="1:10" ht="15.75" thickBot="1">
      <c r="A361" s="1109" t="s">
        <v>114</v>
      </c>
      <c r="B361" s="488">
        <v>0</v>
      </c>
      <c r="C361" s="488">
        <v>2</v>
      </c>
      <c r="D361" s="488">
        <v>7</v>
      </c>
      <c r="E361" s="488">
        <v>5</v>
      </c>
      <c r="F361" s="488">
        <v>1</v>
      </c>
      <c r="G361" s="489"/>
      <c r="H361" s="488"/>
      <c r="I361" s="490">
        <v>10</v>
      </c>
      <c r="J361" s="491">
        <f t="shared" si="49"/>
        <v>25</v>
      </c>
    </row>
    <row r="362" spans="1:10">
      <c r="A362" s="482" t="s">
        <v>613</v>
      </c>
      <c r="B362" s="493">
        <v>1</v>
      </c>
      <c r="C362" s="493">
        <v>3</v>
      </c>
      <c r="D362" s="493">
        <v>11</v>
      </c>
      <c r="E362" s="493">
        <v>15</v>
      </c>
      <c r="F362" s="493">
        <v>1</v>
      </c>
      <c r="G362" s="474"/>
      <c r="H362" s="493"/>
      <c r="I362" s="493">
        <v>8</v>
      </c>
      <c r="J362" s="494">
        <f t="shared" si="49"/>
        <v>39</v>
      </c>
    </row>
    <row r="363" spans="1:10" ht="15.75" thickBot="1">
      <c r="A363" s="1109" t="s">
        <v>114</v>
      </c>
      <c r="B363" s="113">
        <v>0</v>
      </c>
      <c r="C363" s="113">
        <v>2</v>
      </c>
      <c r="D363" s="113">
        <v>9</v>
      </c>
      <c r="E363" s="113">
        <v>8</v>
      </c>
      <c r="F363" s="113">
        <v>1</v>
      </c>
      <c r="G363" s="479"/>
      <c r="H363" s="113"/>
      <c r="I363" s="113">
        <v>2</v>
      </c>
      <c r="J363" s="496">
        <f t="shared" si="49"/>
        <v>22</v>
      </c>
    </row>
    <row r="364" spans="1:10">
      <c r="A364" s="1108" t="s">
        <v>1606</v>
      </c>
      <c r="B364" s="483">
        <v>1</v>
      </c>
      <c r="C364" s="483">
        <v>6</v>
      </c>
      <c r="D364" s="483">
        <v>21</v>
      </c>
      <c r="E364" s="483">
        <v>24</v>
      </c>
      <c r="F364" s="483">
        <v>1</v>
      </c>
      <c r="G364" s="484"/>
      <c r="H364" s="483"/>
      <c r="I364" s="485">
        <v>23</v>
      </c>
      <c r="J364" s="486">
        <f t="shared" si="49"/>
        <v>76</v>
      </c>
    </row>
    <row r="365" spans="1:10" ht="15.75" thickBot="1">
      <c r="A365" s="1109" t="s">
        <v>114</v>
      </c>
      <c r="B365" s="488">
        <v>0</v>
      </c>
      <c r="C365" s="488">
        <v>1</v>
      </c>
      <c r="D365" s="488">
        <v>5</v>
      </c>
      <c r="E365" s="488">
        <v>6</v>
      </c>
      <c r="F365" s="488">
        <v>1</v>
      </c>
      <c r="G365" s="489"/>
      <c r="H365" s="488"/>
      <c r="I365" s="490">
        <v>7</v>
      </c>
      <c r="J365" s="491">
        <f t="shared" si="49"/>
        <v>20</v>
      </c>
    </row>
    <row r="366" spans="1:10">
      <c r="A366" s="482" t="s">
        <v>553</v>
      </c>
      <c r="B366" s="493">
        <v>1</v>
      </c>
      <c r="C366" s="493">
        <v>4</v>
      </c>
      <c r="D366" s="493">
        <v>21</v>
      </c>
      <c r="E366" s="493">
        <v>42</v>
      </c>
      <c r="F366" s="493">
        <v>1</v>
      </c>
      <c r="G366" s="474"/>
      <c r="H366" s="493"/>
      <c r="I366" s="493">
        <v>24</v>
      </c>
      <c r="J366" s="494">
        <f t="shared" si="49"/>
        <v>93</v>
      </c>
    </row>
    <row r="367" spans="1:10" ht="15.75" thickBot="1">
      <c r="A367" s="1109" t="s">
        <v>114</v>
      </c>
      <c r="B367" s="113">
        <v>0</v>
      </c>
      <c r="C367" s="113">
        <v>0</v>
      </c>
      <c r="D367" s="113">
        <v>2</v>
      </c>
      <c r="E367" s="113">
        <v>4</v>
      </c>
      <c r="F367" s="113">
        <v>1</v>
      </c>
      <c r="G367" s="479"/>
      <c r="H367" s="113"/>
      <c r="I367" s="113">
        <v>1</v>
      </c>
      <c r="J367" s="496">
        <f t="shared" si="49"/>
        <v>8</v>
      </c>
    </row>
    <row r="368" spans="1:10">
      <c r="A368" s="1108" t="s">
        <v>568</v>
      </c>
      <c r="B368" s="483">
        <v>1</v>
      </c>
      <c r="C368" s="483">
        <v>5</v>
      </c>
      <c r="D368" s="483">
        <v>15</v>
      </c>
      <c r="E368" s="483">
        <v>33</v>
      </c>
      <c r="F368" s="483">
        <v>1</v>
      </c>
      <c r="G368" s="484"/>
      <c r="H368" s="483"/>
      <c r="I368" s="485">
        <v>8</v>
      </c>
      <c r="J368" s="486">
        <f t="shared" si="49"/>
        <v>63</v>
      </c>
    </row>
    <row r="369" spans="1:10" ht="15.75" thickBot="1">
      <c r="A369" s="1109" t="s">
        <v>114</v>
      </c>
      <c r="B369" s="488">
        <v>1</v>
      </c>
      <c r="C369" s="488">
        <v>3</v>
      </c>
      <c r="D369" s="488">
        <v>5</v>
      </c>
      <c r="E369" s="488">
        <v>9</v>
      </c>
      <c r="F369" s="488">
        <v>0</v>
      </c>
      <c r="G369" s="489"/>
      <c r="H369" s="488"/>
      <c r="I369" s="490">
        <v>4</v>
      </c>
      <c r="J369" s="491">
        <f t="shared" si="49"/>
        <v>22</v>
      </c>
    </row>
    <row r="370" spans="1:10" ht="26.25">
      <c r="A370" s="482" t="s">
        <v>614</v>
      </c>
      <c r="B370" s="493">
        <v>1</v>
      </c>
      <c r="C370" s="493">
        <v>4</v>
      </c>
      <c r="D370" s="493">
        <v>12</v>
      </c>
      <c r="E370" s="493">
        <v>20</v>
      </c>
      <c r="F370" s="493">
        <v>1</v>
      </c>
      <c r="G370" s="474"/>
      <c r="H370" s="493"/>
      <c r="I370" s="493">
        <v>12</v>
      </c>
      <c r="J370" s="494">
        <f t="shared" si="49"/>
        <v>50</v>
      </c>
    </row>
    <row r="371" spans="1:10" ht="15.75" thickBot="1">
      <c r="A371" s="1109" t="s">
        <v>114</v>
      </c>
      <c r="B371" s="113">
        <v>0</v>
      </c>
      <c r="C371" s="113">
        <v>1</v>
      </c>
      <c r="D371" s="113">
        <v>3</v>
      </c>
      <c r="E371" s="113">
        <v>2</v>
      </c>
      <c r="F371" s="113">
        <v>0</v>
      </c>
      <c r="G371" s="479"/>
      <c r="H371" s="113"/>
      <c r="I371" s="113">
        <v>2</v>
      </c>
      <c r="J371" s="496">
        <f t="shared" si="49"/>
        <v>8</v>
      </c>
    </row>
    <row r="372" spans="1:10">
      <c r="A372" s="1108" t="s">
        <v>552</v>
      </c>
      <c r="B372" s="483">
        <v>1</v>
      </c>
      <c r="C372" s="483">
        <v>5</v>
      </c>
      <c r="D372" s="483">
        <v>21</v>
      </c>
      <c r="E372" s="483">
        <v>21</v>
      </c>
      <c r="F372" s="483">
        <v>1</v>
      </c>
      <c r="G372" s="484"/>
      <c r="H372" s="483"/>
      <c r="I372" s="485">
        <v>16</v>
      </c>
      <c r="J372" s="486">
        <f t="shared" si="49"/>
        <v>65</v>
      </c>
    </row>
    <row r="373" spans="1:10" ht="15.75" thickBot="1">
      <c r="A373" s="1109" t="s">
        <v>114</v>
      </c>
      <c r="B373" s="488">
        <v>0</v>
      </c>
      <c r="C373" s="488">
        <v>2</v>
      </c>
      <c r="D373" s="488">
        <v>10</v>
      </c>
      <c r="E373" s="488">
        <v>9</v>
      </c>
      <c r="F373" s="488">
        <v>0</v>
      </c>
      <c r="G373" s="489"/>
      <c r="H373" s="488"/>
      <c r="I373" s="490">
        <v>8</v>
      </c>
      <c r="J373" s="491">
        <f t="shared" si="49"/>
        <v>29</v>
      </c>
    </row>
    <row r="374" spans="1:10">
      <c r="A374" s="482" t="s">
        <v>615</v>
      </c>
      <c r="B374" s="493">
        <v>1</v>
      </c>
      <c r="C374" s="493">
        <v>5</v>
      </c>
      <c r="D374" s="493">
        <v>15</v>
      </c>
      <c r="E374" s="493">
        <v>24</v>
      </c>
      <c r="F374" s="493">
        <v>1</v>
      </c>
      <c r="G374" s="474"/>
      <c r="H374" s="493"/>
      <c r="I374" s="493">
        <v>8</v>
      </c>
      <c r="J374" s="494">
        <f t="shared" si="49"/>
        <v>54</v>
      </c>
    </row>
    <row r="375" spans="1:10" ht="15.75" thickBot="1">
      <c r="A375" s="495" t="s">
        <v>114</v>
      </c>
      <c r="B375" s="113">
        <v>0</v>
      </c>
      <c r="C375" s="113">
        <v>2</v>
      </c>
      <c r="D375" s="113">
        <v>2</v>
      </c>
      <c r="E375" s="113">
        <v>4</v>
      </c>
      <c r="F375" s="113">
        <v>0</v>
      </c>
      <c r="G375" s="479"/>
      <c r="H375" s="113"/>
      <c r="I375" s="113">
        <v>1</v>
      </c>
      <c r="J375" s="496">
        <f t="shared" si="49"/>
        <v>9</v>
      </c>
    </row>
    <row r="376" spans="1:10">
      <c r="A376" s="497" t="s">
        <v>1570</v>
      </c>
      <c r="B376" s="498">
        <f t="shared" ref="B376:F377" si="50">SUM(B360,B362,B364,B366,B368,B370,B372,B374)</f>
        <v>8</v>
      </c>
      <c r="C376" s="498">
        <f t="shared" si="50"/>
        <v>38</v>
      </c>
      <c r="D376" s="498">
        <f t="shared" si="50"/>
        <v>152</v>
      </c>
      <c r="E376" s="498">
        <f t="shared" si="50"/>
        <v>228</v>
      </c>
      <c r="F376" s="498">
        <f t="shared" si="50"/>
        <v>8</v>
      </c>
      <c r="G376" s="555"/>
      <c r="H376" s="498">
        <f t="shared" ref="H376:J377" si="51">SUM(H360,H362,H364,H366,H368,H370,H372,H374)</f>
        <v>0</v>
      </c>
      <c r="I376" s="498">
        <f t="shared" si="51"/>
        <v>150</v>
      </c>
      <c r="J376" s="498">
        <f t="shared" si="51"/>
        <v>584</v>
      </c>
    </row>
    <row r="377" spans="1:10" ht="15.75" thickBot="1">
      <c r="A377" s="495" t="s">
        <v>114</v>
      </c>
      <c r="B377" s="502">
        <f t="shared" si="50"/>
        <v>1</v>
      </c>
      <c r="C377" s="502">
        <f t="shared" si="50"/>
        <v>13</v>
      </c>
      <c r="D377" s="502">
        <f t="shared" si="50"/>
        <v>43</v>
      </c>
      <c r="E377" s="502">
        <f t="shared" si="50"/>
        <v>47</v>
      </c>
      <c r="F377" s="502">
        <f t="shared" si="50"/>
        <v>4</v>
      </c>
      <c r="G377" s="530"/>
      <c r="H377" s="502">
        <f t="shared" si="51"/>
        <v>0</v>
      </c>
      <c r="I377" s="502">
        <f t="shared" si="51"/>
        <v>35</v>
      </c>
      <c r="J377" s="502">
        <f t="shared" si="51"/>
        <v>143</v>
      </c>
    </row>
    <row r="378" spans="1:10">
      <c r="A378" s="504" t="s">
        <v>1571</v>
      </c>
      <c r="B378" s="505">
        <f t="shared" ref="B378:J378" si="52">B376+B358</f>
        <v>9</v>
      </c>
      <c r="C378" s="505">
        <f t="shared" si="52"/>
        <v>44</v>
      </c>
      <c r="D378" s="505">
        <f t="shared" si="52"/>
        <v>176</v>
      </c>
      <c r="E378" s="505">
        <f t="shared" si="52"/>
        <v>264</v>
      </c>
      <c r="F378" s="505">
        <f t="shared" si="52"/>
        <v>9</v>
      </c>
      <c r="G378" s="505">
        <f t="shared" si="52"/>
        <v>15</v>
      </c>
      <c r="H378" s="505">
        <f t="shared" si="52"/>
        <v>0</v>
      </c>
      <c r="I378" s="505">
        <f t="shared" si="52"/>
        <v>150</v>
      </c>
      <c r="J378" s="506">
        <f t="shared" si="52"/>
        <v>667</v>
      </c>
    </row>
    <row r="379" spans="1:10" ht="15.75" thickBot="1">
      <c r="A379" s="477" t="s">
        <v>114</v>
      </c>
      <c r="B379" s="502">
        <f t="shared" ref="B379:J379" si="53">B377+B359</f>
        <v>1</v>
      </c>
      <c r="C379" s="502">
        <f t="shared" si="53"/>
        <v>15</v>
      </c>
      <c r="D379" s="502">
        <f t="shared" si="53"/>
        <v>52</v>
      </c>
      <c r="E379" s="502">
        <f t="shared" si="53"/>
        <v>55</v>
      </c>
      <c r="F379" s="502">
        <f t="shared" si="53"/>
        <v>4</v>
      </c>
      <c r="G379" s="502">
        <f t="shared" si="53"/>
        <v>3</v>
      </c>
      <c r="H379" s="502">
        <f t="shared" si="53"/>
        <v>0</v>
      </c>
      <c r="I379" s="502">
        <f t="shared" si="53"/>
        <v>35</v>
      </c>
      <c r="J379" s="496">
        <f t="shared" si="53"/>
        <v>165</v>
      </c>
    </row>
    <row r="380" spans="1:10" ht="15.75" thickBot="1"/>
    <row r="381" spans="1:10">
      <c r="A381" s="1222" t="s">
        <v>1550</v>
      </c>
      <c r="B381" s="1131" t="s">
        <v>1559</v>
      </c>
      <c r="C381" s="1131" t="s">
        <v>1560</v>
      </c>
      <c r="D381" s="1219" t="s">
        <v>1561</v>
      </c>
      <c r="E381" s="1219" t="s">
        <v>1562</v>
      </c>
      <c r="F381" s="1219" t="s">
        <v>1605</v>
      </c>
      <c r="G381" s="1219" t="s">
        <v>1564</v>
      </c>
      <c r="H381" s="1191" t="s">
        <v>1565</v>
      </c>
      <c r="I381" s="1191" t="s">
        <v>1566</v>
      </c>
      <c r="J381" s="1220" t="s">
        <v>1604</v>
      </c>
    </row>
    <row r="382" spans="1:10" ht="39.950000000000003" customHeight="1" thickBot="1">
      <c r="A382" s="1223"/>
      <c r="B382" s="1145"/>
      <c r="C382" s="1145"/>
      <c r="D382" s="1192"/>
      <c r="E382" s="1192"/>
      <c r="F382" s="1192"/>
      <c r="G382" s="1192"/>
      <c r="H382" s="1192"/>
      <c r="I382" s="1192"/>
      <c r="J382" s="1221"/>
    </row>
    <row r="383" spans="1:10">
      <c r="A383" s="472" t="s">
        <v>1550</v>
      </c>
      <c r="B383" s="473">
        <v>1</v>
      </c>
      <c r="C383" s="473">
        <v>5</v>
      </c>
      <c r="D383" s="473">
        <v>24</v>
      </c>
      <c r="E383" s="473">
        <v>35</v>
      </c>
      <c r="F383" s="473">
        <v>1</v>
      </c>
      <c r="G383" s="473">
        <v>9</v>
      </c>
      <c r="H383" s="474"/>
      <c r="I383" s="475">
        <v>2</v>
      </c>
      <c r="J383" s="476">
        <f t="shared" ref="J383:J396" si="54">SUM(B383:I383)</f>
        <v>77</v>
      </c>
    </row>
    <row r="384" spans="1:10" ht="15.75" thickBot="1">
      <c r="A384" s="477" t="s">
        <v>114</v>
      </c>
      <c r="B384" s="478"/>
      <c r="C384" s="478">
        <v>1</v>
      </c>
      <c r="D384" s="478">
        <v>7</v>
      </c>
      <c r="E384" s="478">
        <v>8</v>
      </c>
      <c r="F384" s="478"/>
      <c r="G384" s="478">
        <v>5</v>
      </c>
      <c r="H384" s="479"/>
      <c r="I384" s="480"/>
      <c r="J384" s="481">
        <f t="shared" si="54"/>
        <v>21</v>
      </c>
    </row>
    <row r="385" spans="1:10">
      <c r="A385" s="482" t="s">
        <v>617</v>
      </c>
      <c r="B385" s="483">
        <v>1</v>
      </c>
      <c r="C385" s="483">
        <v>4</v>
      </c>
      <c r="D385" s="483">
        <v>6</v>
      </c>
      <c r="E385" s="483">
        <v>33</v>
      </c>
      <c r="F385" s="483">
        <v>1</v>
      </c>
      <c r="G385" s="484"/>
      <c r="H385" s="483">
        <v>9</v>
      </c>
      <c r="I385" s="485"/>
      <c r="J385" s="486">
        <f t="shared" si="54"/>
        <v>54</v>
      </c>
    </row>
    <row r="386" spans="1:10">
      <c r="A386" s="487" t="s">
        <v>114</v>
      </c>
      <c r="B386" s="488"/>
      <c r="C386" s="488">
        <v>2</v>
      </c>
      <c r="D386" s="488">
        <v>2</v>
      </c>
      <c r="E386" s="488">
        <v>8</v>
      </c>
      <c r="F386" s="488">
        <v>1</v>
      </c>
      <c r="G386" s="489"/>
      <c r="H386" s="488">
        <v>1</v>
      </c>
      <c r="I386" s="490"/>
      <c r="J386" s="491">
        <f t="shared" si="54"/>
        <v>14</v>
      </c>
    </row>
    <row r="387" spans="1:10" ht="26.25">
      <c r="A387" s="482" t="s">
        <v>618</v>
      </c>
      <c r="B387" s="483">
        <v>1</v>
      </c>
      <c r="C387" s="483">
        <v>5</v>
      </c>
      <c r="D387" s="483">
        <v>7</v>
      </c>
      <c r="E387" s="483">
        <v>31</v>
      </c>
      <c r="F387" s="483">
        <v>1</v>
      </c>
      <c r="G387" s="484"/>
      <c r="H387" s="483">
        <v>6</v>
      </c>
      <c r="I387" s="485"/>
      <c r="J387" s="486">
        <f t="shared" si="54"/>
        <v>51</v>
      </c>
    </row>
    <row r="388" spans="1:10">
      <c r="A388" s="487" t="s">
        <v>114</v>
      </c>
      <c r="B388" s="488"/>
      <c r="C388" s="488"/>
      <c r="D388" s="488">
        <v>4</v>
      </c>
      <c r="E388" s="488">
        <v>5</v>
      </c>
      <c r="F388" s="488">
        <v>1</v>
      </c>
      <c r="G388" s="489"/>
      <c r="H388" s="488">
        <v>5</v>
      </c>
      <c r="I388" s="490"/>
      <c r="J388" s="491">
        <f t="shared" si="54"/>
        <v>15</v>
      </c>
    </row>
    <row r="389" spans="1:10" ht="26.25">
      <c r="A389" s="482" t="s">
        <v>619</v>
      </c>
      <c r="B389" s="483">
        <v>1</v>
      </c>
      <c r="C389" s="483">
        <v>5</v>
      </c>
      <c r="D389" s="483">
        <v>6</v>
      </c>
      <c r="E389" s="483">
        <v>27</v>
      </c>
      <c r="F389" s="483">
        <v>1</v>
      </c>
      <c r="G389" s="484"/>
      <c r="H389" s="483">
        <v>7</v>
      </c>
      <c r="I389" s="485"/>
      <c r="J389" s="486">
        <f t="shared" si="54"/>
        <v>47</v>
      </c>
    </row>
    <row r="390" spans="1:10">
      <c r="A390" s="487" t="s">
        <v>114</v>
      </c>
      <c r="B390" s="488">
        <v>1</v>
      </c>
      <c r="C390" s="488">
        <v>4</v>
      </c>
      <c r="D390" s="488">
        <v>2</v>
      </c>
      <c r="E390" s="488">
        <v>11</v>
      </c>
      <c r="F390" s="488">
        <v>1</v>
      </c>
      <c r="G390" s="489"/>
      <c r="H390" s="488">
        <v>0</v>
      </c>
      <c r="I390" s="490"/>
      <c r="J390" s="491">
        <f t="shared" si="54"/>
        <v>19</v>
      </c>
    </row>
    <row r="391" spans="1:10">
      <c r="A391" s="482" t="s">
        <v>620</v>
      </c>
      <c r="B391" s="483">
        <v>1</v>
      </c>
      <c r="C391" s="483">
        <v>4</v>
      </c>
      <c r="D391" s="483">
        <v>6</v>
      </c>
      <c r="E391" s="483">
        <v>28</v>
      </c>
      <c r="F391" s="483">
        <v>1</v>
      </c>
      <c r="G391" s="484"/>
      <c r="H391" s="483">
        <v>13</v>
      </c>
      <c r="I391" s="485"/>
      <c r="J391" s="486">
        <f t="shared" si="54"/>
        <v>53</v>
      </c>
    </row>
    <row r="392" spans="1:10" ht="15.75" thickBot="1">
      <c r="A392" s="487" t="s">
        <v>114</v>
      </c>
      <c r="B392" s="488"/>
      <c r="C392" s="488"/>
      <c r="D392" s="488"/>
      <c r="E392" s="488">
        <v>1</v>
      </c>
      <c r="F392" s="488">
        <v>1</v>
      </c>
      <c r="G392" s="489"/>
      <c r="H392" s="488">
        <v>2</v>
      </c>
      <c r="I392" s="490"/>
      <c r="J392" s="491">
        <f t="shared" si="54"/>
        <v>4</v>
      </c>
    </row>
    <row r="393" spans="1:10">
      <c r="A393" s="492" t="s">
        <v>604</v>
      </c>
      <c r="B393" s="493">
        <v>1</v>
      </c>
      <c r="C393" s="493">
        <v>3</v>
      </c>
      <c r="D393" s="493">
        <v>6</v>
      </c>
      <c r="E393" s="493">
        <v>23</v>
      </c>
      <c r="F393" s="493">
        <v>1</v>
      </c>
      <c r="G393" s="474"/>
      <c r="H393" s="493">
        <v>4</v>
      </c>
      <c r="I393" s="493"/>
      <c r="J393" s="494">
        <f t="shared" si="54"/>
        <v>38</v>
      </c>
    </row>
    <row r="394" spans="1:10" ht="15.75" thickBot="1">
      <c r="A394" s="495" t="s">
        <v>114</v>
      </c>
      <c r="B394" s="113">
        <v>1</v>
      </c>
      <c r="C394" s="113">
        <v>2</v>
      </c>
      <c r="D394" s="113"/>
      <c r="E394" s="113">
        <v>14</v>
      </c>
      <c r="F394" s="113"/>
      <c r="G394" s="479"/>
      <c r="H394" s="113">
        <v>1</v>
      </c>
      <c r="I394" s="113"/>
      <c r="J394" s="496">
        <f t="shared" si="54"/>
        <v>18</v>
      </c>
    </row>
    <row r="395" spans="1:10" ht="26.25">
      <c r="A395" s="482" t="s">
        <v>621</v>
      </c>
      <c r="B395" s="483">
        <v>1</v>
      </c>
      <c r="C395" s="483">
        <v>3</v>
      </c>
      <c r="D395" s="483">
        <v>6</v>
      </c>
      <c r="E395" s="483">
        <v>22</v>
      </c>
      <c r="F395" s="483">
        <v>1</v>
      </c>
      <c r="G395" s="484"/>
      <c r="H395" s="483">
        <v>8</v>
      </c>
      <c r="I395" s="485"/>
      <c r="J395" s="486">
        <f t="shared" si="54"/>
        <v>41</v>
      </c>
    </row>
    <row r="396" spans="1:10">
      <c r="A396" s="487" t="s">
        <v>114</v>
      </c>
      <c r="B396" s="488"/>
      <c r="C396" s="488">
        <v>2</v>
      </c>
      <c r="D396" s="488"/>
      <c r="E396" s="488">
        <v>1</v>
      </c>
      <c r="F396" s="488">
        <v>1</v>
      </c>
      <c r="G396" s="489"/>
      <c r="H396" s="488">
        <v>5</v>
      </c>
      <c r="I396" s="490"/>
      <c r="J396" s="491">
        <f t="shared" si="54"/>
        <v>9</v>
      </c>
    </row>
    <row r="397" spans="1:10">
      <c r="A397" s="497" t="s">
        <v>1586</v>
      </c>
      <c r="B397" s="498">
        <f t="shared" ref="B397:F398" si="55">SUM(B385+B387+B389+B391+B393+B395)</f>
        <v>6</v>
      </c>
      <c r="C397" s="498">
        <f t="shared" si="55"/>
        <v>24</v>
      </c>
      <c r="D397" s="498">
        <f t="shared" si="55"/>
        <v>37</v>
      </c>
      <c r="E397" s="498">
        <f t="shared" si="55"/>
        <v>164</v>
      </c>
      <c r="F397" s="498">
        <f t="shared" si="55"/>
        <v>6</v>
      </c>
      <c r="G397" s="499"/>
      <c r="H397" s="498">
        <v>47</v>
      </c>
      <c r="I397" s="500">
        <f>SUM(I385,I395)</f>
        <v>0</v>
      </c>
      <c r="J397" s="501">
        <f>SUM(J385+J387+J389+J391+J393+J395)</f>
        <v>284</v>
      </c>
    </row>
    <row r="398" spans="1:10" ht="15.75" thickBot="1">
      <c r="A398" s="495" t="s">
        <v>114</v>
      </c>
      <c r="B398" s="502">
        <f t="shared" si="55"/>
        <v>2</v>
      </c>
      <c r="C398" s="502">
        <f t="shared" si="55"/>
        <v>10</v>
      </c>
      <c r="D398" s="502">
        <f t="shared" si="55"/>
        <v>8</v>
      </c>
      <c r="E398" s="502">
        <f t="shared" si="55"/>
        <v>40</v>
      </c>
      <c r="F398" s="502">
        <f t="shared" si="55"/>
        <v>5</v>
      </c>
      <c r="G398" s="502">
        <f>SUM(G386,G396)</f>
        <v>0</v>
      </c>
      <c r="H398" s="502">
        <v>14</v>
      </c>
      <c r="I398" s="503">
        <f>SUM(I386,I396)</f>
        <v>0</v>
      </c>
      <c r="J398" s="496">
        <f>SUM(J386+J388+J390+J392+J394+J396)</f>
        <v>79</v>
      </c>
    </row>
    <row r="399" spans="1:10">
      <c r="A399" s="504" t="s">
        <v>1603</v>
      </c>
      <c r="B399" s="505">
        <f t="shared" ref="B399:J399" si="56">B397+B383</f>
        <v>7</v>
      </c>
      <c r="C399" s="505">
        <f t="shared" si="56"/>
        <v>29</v>
      </c>
      <c r="D399" s="505">
        <f t="shared" si="56"/>
        <v>61</v>
      </c>
      <c r="E399" s="505">
        <f t="shared" si="56"/>
        <v>199</v>
      </c>
      <c r="F399" s="505">
        <f t="shared" si="56"/>
        <v>7</v>
      </c>
      <c r="G399" s="505">
        <f t="shared" si="56"/>
        <v>9</v>
      </c>
      <c r="H399" s="505">
        <f t="shared" si="56"/>
        <v>47</v>
      </c>
      <c r="I399" s="505">
        <f t="shared" si="56"/>
        <v>2</v>
      </c>
      <c r="J399" s="506">
        <f t="shared" si="56"/>
        <v>361</v>
      </c>
    </row>
    <row r="400" spans="1:10" ht="15.75" thickBot="1">
      <c r="A400" s="477" t="s">
        <v>114</v>
      </c>
      <c r="B400" s="502">
        <f t="shared" ref="B400:J400" si="57">B398+B384</f>
        <v>2</v>
      </c>
      <c r="C400" s="502">
        <f t="shared" si="57"/>
        <v>11</v>
      </c>
      <c r="D400" s="502">
        <f t="shared" si="57"/>
        <v>15</v>
      </c>
      <c r="E400" s="502">
        <f t="shared" si="57"/>
        <v>48</v>
      </c>
      <c r="F400" s="502">
        <f t="shared" si="57"/>
        <v>5</v>
      </c>
      <c r="G400" s="502">
        <f t="shared" si="57"/>
        <v>5</v>
      </c>
      <c r="H400" s="502">
        <f t="shared" si="57"/>
        <v>14</v>
      </c>
      <c r="I400" s="502">
        <f t="shared" si="57"/>
        <v>0</v>
      </c>
      <c r="J400" s="496">
        <f t="shared" si="57"/>
        <v>100</v>
      </c>
    </row>
    <row r="401" spans="1:10" ht="15.75" thickBot="1"/>
    <row r="402" spans="1:10">
      <c r="A402" s="1222" t="s">
        <v>623</v>
      </c>
      <c r="B402" s="1131" t="s">
        <v>1559</v>
      </c>
      <c r="C402" s="1131" t="s">
        <v>1560</v>
      </c>
      <c r="D402" s="1219" t="s">
        <v>1561</v>
      </c>
      <c r="E402" s="1219" t="s">
        <v>1562</v>
      </c>
      <c r="F402" s="1219" t="s">
        <v>1563</v>
      </c>
      <c r="G402" s="1219" t="s">
        <v>1564</v>
      </c>
      <c r="H402" s="1191" t="s">
        <v>1565</v>
      </c>
      <c r="I402" s="1191" t="s">
        <v>1566</v>
      </c>
      <c r="J402" s="1220" t="s">
        <v>1567</v>
      </c>
    </row>
    <row r="403" spans="1:10" ht="39.950000000000003" customHeight="1" thickBot="1">
      <c r="A403" s="1223"/>
      <c r="B403" s="1145"/>
      <c r="C403" s="1145"/>
      <c r="D403" s="1192"/>
      <c r="E403" s="1192"/>
      <c r="F403" s="1192"/>
      <c r="G403" s="1192"/>
      <c r="H403" s="1192"/>
      <c r="I403" s="1192"/>
      <c r="J403" s="1221"/>
    </row>
    <row r="404" spans="1:10">
      <c r="A404" s="472" t="s">
        <v>1602</v>
      </c>
      <c r="B404" s="473">
        <v>1</v>
      </c>
      <c r="C404" s="473">
        <v>3</v>
      </c>
      <c r="D404" s="473">
        <v>33</v>
      </c>
      <c r="E404" s="473">
        <v>47</v>
      </c>
      <c r="F404" s="473">
        <v>1</v>
      </c>
      <c r="G404" s="473">
        <v>12</v>
      </c>
      <c r="H404" s="474"/>
      <c r="I404" s="509">
        <v>0</v>
      </c>
      <c r="J404" s="476">
        <f t="shared" ref="J404:J421" si="58">SUM(B404:I404)</f>
        <v>97</v>
      </c>
    </row>
    <row r="405" spans="1:10" ht="15.75" thickBot="1">
      <c r="A405" s="477" t="s">
        <v>114</v>
      </c>
      <c r="B405" s="478">
        <v>0</v>
      </c>
      <c r="C405" s="478">
        <v>1</v>
      </c>
      <c r="D405" s="478">
        <v>9</v>
      </c>
      <c r="E405" s="478">
        <v>8</v>
      </c>
      <c r="F405" s="478">
        <v>1</v>
      </c>
      <c r="G405" s="478">
        <v>0</v>
      </c>
      <c r="H405" s="479"/>
      <c r="I405" s="554">
        <v>0</v>
      </c>
      <c r="J405" s="481">
        <f t="shared" si="58"/>
        <v>19</v>
      </c>
    </row>
    <row r="406" spans="1:10">
      <c r="A406" s="482" t="s">
        <v>1601</v>
      </c>
      <c r="B406" s="483">
        <v>1</v>
      </c>
      <c r="C406" s="483">
        <v>2</v>
      </c>
      <c r="D406" s="483">
        <v>36</v>
      </c>
      <c r="E406" s="483">
        <v>23</v>
      </c>
      <c r="F406" s="483">
        <v>1</v>
      </c>
      <c r="G406" s="484"/>
      <c r="H406" s="483"/>
      <c r="I406" s="485">
        <v>12</v>
      </c>
      <c r="J406" s="486">
        <f t="shared" si="58"/>
        <v>75</v>
      </c>
    </row>
    <row r="407" spans="1:10" ht="15.75" thickBot="1">
      <c r="A407" s="487" t="s">
        <v>114</v>
      </c>
      <c r="B407" s="488">
        <v>0</v>
      </c>
      <c r="C407" s="488">
        <v>0</v>
      </c>
      <c r="D407" s="488">
        <v>19</v>
      </c>
      <c r="E407" s="488">
        <v>1</v>
      </c>
      <c r="F407" s="488">
        <v>0</v>
      </c>
      <c r="G407" s="489"/>
      <c r="H407" s="488"/>
      <c r="I407" s="490">
        <v>0</v>
      </c>
      <c r="J407" s="491">
        <f t="shared" si="58"/>
        <v>20</v>
      </c>
    </row>
    <row r="408" spans="1:10">
      <c r="A408" s="492" t="s">
        <v>1600</v>
      </c>
      <c r="B408" s="493">
        <v>1</v>
      </c>
      <c r="C408" s="493">
        <v>2</v>
      </c>
      <c r="D408" s="493">
        <v>27</v>
      </c>
      <c r="E408" s="493">
        <v>23</v>
      </c>
      <c r="F408" s="493">
        <v>1</v>
      </c>
      <c r="G408" s="474"/>
      <c r="H408" s="493"/>
      <c r="I408" s="493">
        <v>10</v>
      </c>
      <c r="J408" s="494">
        <f t="shared" si="58"/>
        <v>64</v>
      </c>
    </row>
    <row r="409" spans="1:10" ht="15.75" thickBot="1">
      <c r="A409" s="495" t="s">
        <v>114</v>
      </c>
      <c r="B409" s="113">
        <v>1</v>
      </c>
      <c r="C409" s="113">
        <v>2</v>
      </c>
      <c r="D409" s="113">
        <v>16</v>
      </c>
      <c r="E409" s="113">
        <v>9</v>
      </c>
      <c r="F409" s="113">
        <v>0</v>
      </c>
      <c r="G409" s="479"/>
      <c r="H409" s="113"/>
      <c r="I409" s="113">
        <v>4</v>
      </c>
      <c r="J409" s="496">
        <f t="shared" si="58"/>
        <v>32</v>
      </c>
    </row>
    <row r="410" spans="1:10">
      <c r="A410" s="492" t="s">
        <v>1599</v>
      </c>
      <c r="B410" s="493">
        <v>1</v>
      </c>
      <c r="C410" s="493">
        <v>2</v>
      </c>
      <c r="D410" s="493">
        <v>21</v>
      </c>
      <c r="E410" s="493">
        <v>24</v>
      </c>
      <c r="F410" s="493">
        <v>1</v>
      </c>
      <c r="G410" s="474"/>
      <c r="H410" s="493"/>
      <c r="I410" s="493">
        <v>8</v>
      </c>
      <c r="J410" s="494">
        <f t="shared" si="58"/>
        <v>57</v>
      </c>
    </row>
    <row r="411" spans="1:10" ht="15.75" thickBot="1">
      <c r="A411" s="495" t="s">
        <v>114</v>
      </c>
      <c r="B411" s="113">
        <v>0</v>
      </c>
      <c r="C411" s="113">
        <v>0</v>
      </c>
      <c r="D411" s="113">
        <v>7</v>
      </c>
      <c r="E411" s="113">
        <v>6</v>
      </c>
      <c r="F411" s="113">
        <v>0</v>
      </c>
      <c r="G411" s="479"/>
      <c r="H411" s="113"/>
      <c r="I411" s="113">
        <v>2</v>
      </c>
      <c r="J411" s="496">
        <f t="shared" si="58"/>
        <v>15</v>
      </c>
    </row>
    <row r="412" spans="1:10">
      <c r="A412" s="553" t="s">
        <v>1598</v>
      </c>
      <c r="B412" s="483"/>
      <c r="C412" s="483"/>
      <c r="D412" s="483"/>
      <c r="E412" s="483"/>
      <c r="F412" s="483"/>
      <c r="G412" s="484"/>
      <c r="H412" s="483"/>
      <c r="I412" s="483">
        <v>1</v>
      </c>
      <c r="J412" s="494">
        <f t="shared" si="58"/>
        <v>1</v>
      </c>
    </row>
    <row r="413" spans="1:10" ht="15.75" thickBot="1">
      <c r="A413" s="495" t="s">
        <v>114</v>
      </c>
      <c r="B413" s="113"/>
      <c r="C413" s="113"/>
      <c r="D413" s="113"/>
      <c r="E413" s="113"/>
      <c r="F413" s="113"/>
      <c r="G413" s="479"/>
      <c r="H413" s="113"/>
      <c r="I413" s="513">
        <v>0</v>
      </c>
      <c r="J413" s="496">
        <f t="shared" si="58"/>
        <v>0</v>
      </c>
    </row>
    <row r="414" spans="1:10">
      <c r="A414" s="553" t="s">
        <v>1597</v>
      </c>
      <c r="B414" s="483"/>
      <c r="C414" s="483"/>
      <c r="D414" s="483"/>
      <c r="E414" s="483"/>
      <c r="F414" s="483"/>
      <c r="G414" s="484"/>
      <c r="H414" s="483">
        <v>1</v>
      </c>
      <c r="I414" s="483"/>
      <c r="J414" s="494">
        <f t="shared" si="58"/>
        <v>1</v>
      </c>
    </row>
    <row r="415" spans="1:10" ht="15.75" thickBot="1">
      <c r="A415" s="495" t="s">
        <v>114</v>
      </c>
      <c r="B415" s="113"/>
      <c r="C415" s="113"/>
      <c r="D415" s="113"/>
      <c r="E415" s="113"/>
      <c r="F415" s="113"/>
      <c r="G415" s="479"/>
      <c r="H415" s="113">
        <v>0</v>
      </c>
      <c r="I415" s="513"/>
      <c r="J415" s="496">
        <f t="shared" si="58"/>
        <v>0</v>
      </c>
    </row>
    <row r="416" spans="1:10">
      <c r="A416" s="552" t="s">
        <v>1596</v>
      </c>
      <c r="B416" s="550"/>
      <c r="C416" s="550"/>
      <c r="D416" s="550"/>
      <c r="E416" s="550"/>
      <c r="F416" s="550"/>
      <c r="G416" s="551"/>
      <c r="H416" s="550"/>
      <c r="I416" s="550">
        <v>1</v>
      </c>
      <c r="J416" s="494">
        <f t="shared" si="58"/>
        <v>1</v>
      </c>
    </row>
    <row r="417" spans="1:10" ht="15.75" thickBot="1">
      <c r="A417" s="495" t="s">
        <v>114</v>
      </c>
      <c r="B417" s="113"/>
      <c r="C417" s="113"/>
      <c r="D417" s="113"/>
      <c r="E417" s="113"/>
      <c r="F417" s="113"/>
      <c r="G417" s="479"/>
      <c r="H417" s="113"/>
      <c r="I417" s="513">
        <v>1</v>
      </c>
      <c r="J417" s="496">
        <f t="shared" si="58"/>
        <v>1</v>
      </c>
    </row>
    <row r="418" spans="1:10">
      <c r="A418" s="552" t="s">
        <v>1595</v>
      </c>
      <c r="B418" s="550"/>
      <c r="C418" s="550"/>
      <c r="D418" s="550"/>
      <c r="E418" s="550"/>
      <c r="F418" s="550"/>
      <c r="G418" s="551"/>
      <c r="H418" s="550"/>
      <c r="I418" s="550">
        <v>1</v>
      </c>
      <c r="J418" s="494">
        <f t="shared" si="58"/>
        <v>1</v>
      </c>
    </row>
    <row r="419" spans="1:10" ht="15.75" thickBot="1">
      <c r="A419" s="495" t="s">
        <v>114</v>
      </c>
      <c r="B419" s="113"/>
      <c r="C419" s="113"/>
      <c r="D419" s="113"/>
      <c r="E419" s="113"/>
      <c r="F419" s="113"/>
      <c r="G419" s="479"/>
      <c r="H419" s="113"/>
      <c r="I419" s="513">
        <v>0</v>
      </c>
      <c r="J419" s="496">
        <f t="shared" si="58"/>
        <v>0</v>
      </c>
    </row>
    <row r="420" spans="1:10">
      <c r="A420" s="552" t="s">
        <v>1594</v>
      </c>
      <c r="B420" s="550"/>
      <c r="C420" s="550"/>
      <c r="D420" s="550"/>
      <c r="E420" s="550"/>
      <c r="F420" s="550"/>
      <c r="G420" s="551"/>
      <c r="H420" s="550"/>
      <c r="I420" s="550">
        <v>1</v>
      </c>
      <c r="J420" s="494">
        <f t="shared" si="58"/>
        <v>1</v>
      </c>
    </row>
    <row r="421" spans="1:10" ht="15.75" thickBot="1">
      <c r="A421" s="495" t="s">
        <v>114</v>
      </c>
      <c r="B421" s="113"/>
      <c r="C421" s="113"/>
      <c r="D421" s="113"/>
      <c r="E421" s="113"/>
      <c r="F421" s="113"/>
      <c r="G421" s="479"/>
      <c r="H421" s="113"/>
      <c r="I421" s="513">
        <v>0</v>
      </c>
      <c r="J421" s="496">
        <f t="shared" si="58"/>
        <v>0</v>
      </c>
    </row>
    <row r="422" spans="1:10">
      <c r="A422" s="552" t="s">
        <v>1593</v>
      </c>
      <c r="B422" s="550"/>
      <c r="C422" s="550"/>
      <c r="D422" s="550"/>
      <c r="E422" s="550"/>
      <c r="F422" s="550"/>
      <c r="G422" s="551"/>
      <c r="H422" s="550"/>
      <c r="I422" s="550"/>
      <c r="J422" s="494">
        <v>1</v>
      </c>
    </row>
    <row r="423" spans="1:10" ht="15.75" thickBot="1">
      <c r="A423" s="495" t="s">
        <v>114</v>
      </c>
      <c r="B423" s="113"/>
      <c r="C423" s="113"/>
      <c r="D423" s="113"/>
      <c r="E423" s="113"/>
      <c r="F423" s="113"/>
      <c r="G423" s="479"/>
      <c r="H423" s="113"/>
      <c r="I423" s="513"/>
      <c r="J423" s="496">
        <v>1</v>
      </c>
    </row>
    <row r="424" spans="1:10">
      <c r="A424" s="552" t="s">
        <v>1592</v>
      </c>
      <c r="B424" s="550"/>
      <c r="C424" s="550"/>
      <c r="D424" s="550"/>
      <c r="E424" s="550"/>
      <c r="F424" s="550"/>
      <c r="G424" s="551"/>
      <c r="H424" s="550"/>
      <c r="I424" s="550"/>
      <c r="J424" s="494">
        <v>1</v>
      </c>
    </row>
    <row r="425" spans="1:10" ht="15.75" thickBot="1">
      <c r="A425" s="495" t="s">
        <v>114</v>
      </c>
      <c r="B425" s="113"/>
      <c r="C425" s="113"/>
      <c r="D425" s="113"/>
      <c r="E425" s="113"/>
      <c r="F425" s="113"/>
      <c r="G425" s="479"/>
      <c r="H425" s="113"/>
      <c r="I425" s="513"/>
      <c r="J425" s="496">
        <f>SUM(B425:I425)</f>
        <v>0</v>
      </c>
    </row>
    <row r="426" spans="1:10">
      <c r="A426" s="552" t="s">
        <v>1591</v>
      </c>
      <c r="B426" s="550"/>
      <c r="C426" s="550"/>
      <c r="D426" s="550"/>
      <c r="E426" s="550"/>
      <c r="F426" s="550"/>
      <c r="G426" s="551"/>
      <c r="H426" s="550"/>
      <c r="I426" s="550"/>
      <c r="J426" s="494">
        <v>1</v>
      </c>
    </row>
    <row r="427" spans="1:10" ht="15.75" thickBot="1">
      <c r="A427" s="495" t="s">
        <v>114</v>
      </c>
      <c r="B427" s="113"/>
      <c r="C427" s="113"/>
      <c r="D427" s="113"/>
      <c r="E427" s="113"/>
      <c r="F427" s="113"/>
      <c r="G427" s="479"/>
      <c r="H427" s="113"/>
      <c r="I427" s="513"/>
      <c r="J427" s="496">
        <f>SUM(B427:I427)</f>
        <v>0</v>
      </c>
    </row>
    <row r="428" spans="1:10">
      <c r="A428" s="552" t="s">
        <v>1590</v>
      </c>
      <c r="B428" s="550"/>
      <c r="C428" s="550"/>
      <c r="D428" s="550"/>
      <c r="E428" s="550"/>
      <c r="F428" s="550"/>
      <c r="G428" s="551"/>
      <c r="H428" s="550"/>
      <c r="I428" s="550"/>
      <c r="J428" s="494">
        <v>1</v>
      </c>
    </row>
    <row r="429" spans="1:10" ht="15.75" thickBot="1">
      <c r="A429" s="495" t="s">
        <v>114</v>
      </c>
      <c r="B429" s="113"/>
      <c r="C429" s="113"/>
      <c r="D429" s="113"/>
      <c r="E429" s="113"/>
      <c r="F429" s="113"/>
      <c r="G429" s="479"/>
      <c r="H429" s="113"/>
      <c r="I429" s="513"/>
      <c r="J429" s="496">
        <f>SUM(B429:I429)</f>
        <v>0</v>
      </c>
    </row>
    <row r="430" spans="1:10">
      <c r="A430" s="497" t="s">
        <v>1570</v>
      </c>
      <c r="B430" s="498">
        <f>B404+B406+B408+B410+B412+B414+B416+B418+B420+B422+B424+B426+B428</f>
        <v>4</v>
      </c>
      <c r="C430" s="498">
        <f>C404+C406+C408+C410+C412+C414+C416+C418+C420+C422+C424+C426+C428</f>
        <v>9</v>
      </c>
      <c r="D430" s="498">
        <f>D404+D406+D408+D410+D412+D414+D416+D418+D420+D422+D424+D426+D428</f>
        <v>117</v>
      </c>
      <c r="E430" s="498">
        <f>E404+E406+E408+E410+E412+E414+E416+E418+E420+E422+E424+E426+E428</f>
        <v>117</v>
      </c>
      <c r="F430" s="498">
        <f>SUM(F404:F429)</f>
        <v>5</v>
      </c>
      <c r="G430" s="499"/>
      <c r="H430" s="498">
        <f>H404+H406+H408+H410+H412+H414+H416+H418+H420+H422+H424+H426+H428</f>
        <v>1</v>
      </c>
      <c r="I430" s="498">
        <f>I404+I406+I408+I410+I412+I414+I416+I418+I420+I422+I424+I426+I428</f>
        <v>34</v>
      </c>
      <c r="J430" s="549">
        <f>J404+J406+J408+J410+J412+J414+J416+J418+J420+J422+J424+J426+J428</f>
        <v>302</v>
      </c>
    </row>
    <row r="431" spans="1:10" ht="15.75" thickBot="1">
      <c r="A431" s="495" t="s">
        <v>114</v>
      </c>
      <c r="B431" s="502">
        <f>B407+B409+B411+B413+B415+B417+B419+B421+B423+B425+B427+B429</f>
        <v>1</v>
      </c>
      <c r="C431" s="502">
        <f>C407+C409+C411+C413+C415+C417+C419+C421+C423+C425+C427+C429</f>
        <v>2</v>
      </c>
      <c r="D431" s="502">
        <f>D407+D409+D411+D413+D415+D417+D419+D421+D423+D425+D427+D429</f>
        <v>42</v>
      </c>
      <c r="E431" s="502">
        <f>E407+E409+E411+E413+E415+E417+E419+E421+E423+E425+E427+E429</f>
        <v>16</v>
      </c>
      <c r="F431" s="502">
        <f>SUM(F407,F409)</f>
        <v>0</v>
      </c>
      <c r="G431" s="479"/>
      <c r="H431" s="502">
        <f>H407+H409+H411+H413+H415+H417+H419+H421+H423+H425+H427+H429</f>
        <v>0</v>
      </c>
      <c r="I431" s="502">
        <f>I407+I409+I411+I413+I415+I417+I419+I421+I423+I425+I427+I429</f>
        <v>7</v>
      </c>
      <c r="J431" s="519">
        <f>J407+J409+J411+J413+J415+J417+J419+J421+J423+J425+J427+J429</f>
        <v>69</v>
      </c>
    </row>
    <row r="432" spans="1:10">
      <c r="A432" s="504" t="s">
        <v>1571</v>
      </c>
      <c r="B432" s="505">
        <f t="shared" ref="B432:E433" si="59">B430+B404</f>
        <v>5</v>
      </c>
      <c r="C432" s="505">
        <f t="shared" si="59"/>
        <v>12</v>
      </c>
      <c r="D432" s="505">
        <f t="shared" si="59"/>
        <v>150</v>
      </c>
      <c r="E432" s="505">
        <f t="shared" si="59"/>
        <v>164</v>
      </c>
      <c r="F432" s="505">
        <v>4</v>
      </c>
      <c r="G432" s="505">
        <f>G404</f>
        <v>12</v>
      </c>
      <c r="H432" s="505">
        <f t="shared" ref="H432:J433" si="60">H430+H404</f>
        <v>1</v>
      </c>
      <c r="I432" s="505">
        <f t="shared" si="60"/>
        <v>34</v>
      </c>
      <c r="J432" s="506">
        <f t="shared" si="60"/>
        <v>399</v>
      </c>
    </row>
    <row r="433" spans="1:10" ht="15.75" thickBot="1">
      <c r="A433" s="477" t="s">
        <v>114</v>
      </c>
      <c r="B433" s="502">
        <f t="shared" si="59"/>
        <v>1</v>
      </c>
      <c r="C433" s="502">
        <f t="shared" si="59"/>
        <v>3</v>
      </c>
      <c r="D433" s="502">
        <f t="shared" si="59"/>
        <v>51</v>
      </c>
      <c r="E433" s="502">
        <f t="shared" si="59"/>
        <v>24</v>
      </c>
      <c r="F433" s="502">
        <f>F431+F405</f>
        <v>1</v>
      </c>
      <c r="G433" s="502">
        <f>G405</f>
        <v>0</v>
      </c>
      <c r="H433" s="502">
        <f t="shared" si="60"/>
        <v>0</v>
      </c>
      <c r="I433" s="502">
        <f t="shared" si="60"/>
        <v>7</v>
      </c>
      <c r="J433" s="519">
        <f t="shared" si="60"/>
        <v>88</v>
      </c>
    </row>
    <row r="434" spans="1:10" ht="15.75" thickBot="1"/>
    <row r="435" spans="1:10">
      <c r="A435" s="1231" t="s">
        <v>509</v>
      </c>
      <c r="B435" s="1219" t="s">
        <v>1559</v>
      </c>
      <c r="C435" s="1219" t="s">
        <v>1560</v>
      </c>
      <c r="D435" s="1219" t="s">
        <v>1561</v>
      </c>
      <c r="E435" s="1219" t="s">
        <v>1562</v>
      </c>
      <c r="F435" s="1219" t="s">
        <v>1563</v>
      </c>
      <c r="G435" s="1219" t="s">
        <v>1564</v>
      </c>
      <c r="H435" s="1191" t="s">
        <v>1565</v>
      </c>
      <c r="I435" s="1191" t="s">
        <v>1566</v>
      </c>
      <c r="J435" s="1220" t="s">
        <v>1567</v>
      </c>
    </row>
    <row r="436" spans="1:10" ht="39.950000000000003" customHeight="1" thickBot="1">
      <c r="A436" s="1232"/>
      <c r="B436" s="1192"/>
      <c r="C436" s="1192"/>
      <c r="D436" s="1192"/>
      <c r="E436" s="1192"/>
      <c r="F436" s="1192"/>
      <c r="G436" s="1192"/>
      <c r="H436" s="1192"/>
      <c r="I436" s="1192"/>
      <c r="J436" s="1221"/>
    </row>
    <row r="437" spans="1:10">
      <c r="A437" s="548" t="s">
        <v>509</v>
      </c>
      <c r="B437" s="547">
        <v>1</v>
      </c>
      <c r="C437" s="547">
        <v>4</v>
      </c>
      <c r="D437" s="547">
        <v>38</v>
      </c>
      <c r="E437" s="547">
        <f>26+14</f>
        <v>40</v>
      </c>
      <c r="F437" s="547">
        <v>1</v>
      </c>
      <c r="G437" s="547">
        <v>12</v>
      </c>
      <c r="H437" s="542"/>
      <c r="I437" s="546">
        <v>1</v>
      </c>
      <c r="J437" s="545">
        <f t="shared" ref="J437:J452" si="61">SUM(B437:I437)</f>
        <v>97</v>
      </c>
    </row>
    <row r="438" spans="1:10" ht="15.75" thickBot="1">
      <c r="A438" s="91" t="s">
        <v>114</v>
      </c>
      <c r="B438" s="478"/>
      <c r="C438" s="478">
        <v>1</v>
      </c>
      <c r="D438" s="478">
        <v>14</v>
      </c>
      <c r="E438" s="478">
        <v>5</v>
      </c>
      <c r="F438" s="478"/>
      <c r="G438" s="478">
        <v>1</v>
      </c>
      <c r="H438" s="540"/>
      <c r="I438" s="480"/>
      <c r="J438" s="481">
        <f t="shared" si="61"/>
        <v>21</v>
      </c>
    </row>
    <row r="439" spans="1:10" ht="15.75">
      <c r="A439" s="538" t="s">
        <v>527</v>
      </c>
      <c r="B439" s="537">
        <v>1</v>
      </c>
      <c r="C439" s="537">
        <v>4</v>
      </c>
      <c r="D439" s="537">
        <v>11</v>
      </c>
      <c r="E439" s="537">
        <v>35</v>
      </c>
      <c r="F439" s="537">
        <v>1</v>
      </c>
      <c r="G439" s="525"/>
      <c r="H439" s="537"/>
      <c r="I439" s="536">
        <v>9</v>
      </c>
      <c r="J439" s="535">
        <f t="shared" si="61"/>
        <v>61</v>
      </c>
    </row>
    <row r="440" spans="1:10" ht="15.75" thickBot="1">
      <c r="A440" s="91" t="s">
        <v>114</v>
      </c>
      <c r="B440" s="488"/>
      <c r="C440" s="488"/>
      <c r="D440" s="488">
        <v>3</v>
      </c>
      <c r="E440" s="488">
        <v>8</v>
      </c>
      <c r="F440" s="488">
        <v>1</v>
      </c>
      <c r="G440" s="534"/>
      <c r="H440" s="488"/>
      <c r="I440" s="490">
        <v>3</v>
      </c>
      <c r="J440" s="491">
        <f t="shared" si="61"/>
        <v>15</v>
      </c>
    </row>
    <row r="441" spans="1:10" ht="31.5">
      <c r="A441" s="543" t="s">
        <v>1589</v>
      </c>
      <c r="B441" s="532">
        <v>1</v>
      </c>
      <c r="C441" s="532">
        <v>3</v>
      </c>
      <c r="D441" s="532">
        <v>9</v>
      </c>
      <c r="E441" s="532">
        <f>24+12</f>
        <v>36</v>
      </c>
      <c r="F441" s="532">
        <v>1</v>
      </c>
      <c r="G441" s="542"/>
      <c r="H441" s="532"/>
      <c r="I441" s="544">
        <v>4</v>
      </c>
      <c r="J441" s="531">
        <f t="shared" si="61"/>
        <v>54</v>
      </c>
    </row>
    <row r="442" spans="1:10" ht="15.75" thickBot="1">
      <c r="A442" s="91" t="s">
        <v>114</v>
      </c>
      <c r="B442" s="478"/>
      <c r="C442" s="478">
        <v>2</v>
      </c>
      <c r="D442" s="478">
        <v>3</v>
      </c>
      <c r="E442" s="478">
        <v>4</v>
      </c>
      <c r="F442" s="478">
        <v>1</v>
      </c>
      <c r="G442" s="540"/>
      <c r="H442" s="478"/>
      <c r="I442" s="480"/>
      <c r="J442" s="481">
        <f t="shared" si="61"/>
        <v>10</v>
      </c>
    </row>
    <row r="443" spans="1:10" ht="15.75">
      <c r="A443" s="543" t="s">
        <v>528</v>
      </c>
      <c r="B443" s="537">
        <v>1</v>
      </c>
      <c r="C443" s="537">
        <v>4</v>
      </c>
      <c r="D443" s="537">
        <v>23</v>
      </c>
      <c r="E443" s="537">
        <v>44</v>
      </c>
      <c r="F443" s="537">
        <v>1</v>
      </c>
      <c r="G443" s="525"/>
      <c r="H443" s="537"/>
      <c r="I443" s="536">
        <v>10</v>
      </c>
      <c r="J443" s="535">
        <f t="shared" si="61"/>
        <v>83</v>
      </c>
    </row>
    <row r="444" spans="1:10" ht="15.75" thickBot="1">
      <c r="A444" s="91" t="s">
        <v>114</v>
      </c>
      <c r="B444" s="488"/>
      <c r="C444" s="488"/>
      <c r="D444" s="488">
        <v>3</v>
      </c>
      <c r="E444" s="488">
        <v>7</v>
      </c>
      <c r="F444" s="488">
        <v>1</v>
      </c>
      <c r="G444" s="534"/>
      <c r="H444" s="488"/>
      <c r="I444" s="490">
        <v>3</v>
      </c>
      <c r="J444" s="491">
        <f t="shared" si="61"/>
        <v>14</v>
      </c>
    </row>
    <row r="445" spans="1:10" ht="31.5">
      <c r="A445" s="543" t="s">
        <v>606</v>
      </c>
      <c r="B445" s="532">
        <v>1</v>
      </c>
      <c r="C445" s="532">
        <v>4</v>
      </c>
      <c r="D445" s="532">
        <v>13</v>
      </c>
      <c r="E445" s="532">
        <v>32</v>
      </c>
      <c r="F445" s="532">
        <v>1</v>
      </c>
      <c r="G445" s="542"/>
      <c r="H445" s="532"/>
      <c r="I445" s="544">
        <v>7</v>
      </c>
      <c r="J445" s="531">
        <f t="shared" si="61"/>
        <v>58</v>
      </c>
    </row>
    <row r="446" spans="1:10" ht="15.75" thickBot="1">
      <c r="A446" s="91" t="s">
        <v>114</v>
      </c>
      <c r="B446" s="478"/>
      <c r="C446" s="478"/>
      <c r="D446" s="478">
        <v>3</v>
      </c>
      <c r="E446" s="478"/>
      <c r="F446" s="478">
        <v>1</v>
      </c>
      <c r="G446" s="540"/>
      <c r="H446" s="478"/>
      <c r="I446" s="480"/>
      <c r="J446" s="481">
        <f t="shared" si="61"/>
        <v>4</v>
      </c>
    </row>
    <row r="447" spans="1:10" ht="31.5">
      <c r="A447" s="543" t="s">
        <v>629</v>
      </c>
      <c r="B447" s="537">
        <v>1</v>
      </c>
      <c r="C447" s="537">
        <v>4</v>
      </c>
      <c r="D447" s="537">
        <v>21</v>
      </c>
      <c r="E447" s="537">
        <v>41</v>
      </c>
      <c r="F447" s="537">
        <v>1</v>
      </c>
      <c r="G447" s="525"/>
      <c r="H447" s="537"/>
      <c r="I447" s="536">
        <v>9</v>
      </c>
      <c r="J447" s="535">
        <f t="shared" si="61"/>
        <v>77</v>
      </c>
    </row>
    <row r="448" spans="1:10" ht="15.75" thickBot="1">
      <c r="A448" s="91" t="s">
        <v>114</v>
      </c>
      <c r="B448" s="488"/>
      <c r="C448" s="488">
        <v>2</v>
      </c>
      <c r="D448" s="488">
        <v>6</v>
      </c>
      <c r="E448" s="488">
        <v>6</v>
      </c>
      <c r="F448" s="488">
        <v>1</v>
      </c>
      <c r="G448" s="534"/>
      <c r="H448" s="488"/>
      <c r="I448" s="490">
        <v>2</v>
      </c>
      <c r="J448" s="491">
        <f t="shared" si="61"/>
        <v>17</v>
      </c>
    </row>
    <row r="449" spans="1:10" ht="31.5">
      <c r="A449" s="543" t="s">
        <v>630</v>
      </c>
      <c r="B449" s="532">
        <v>1</v>
      </c>
      <c r="C449" s="532">
        <v>4</v>
      </c>
      <c r="D449" s="532">
        <v>17</v>
      </c>
      <c r="E449" s="532">
        <v>41</v>
      </c>
      <c r="F449" s="532">
        <v>1</v>
      </c>
      <c r="G449" s="542"/>
      <c r="H449" s="532"/>
      <c r="I449" s="544">
        <v>13</v>
      </c>
      <c r="J449" s="531">
        <f t="shared" si="61"/>
        <v>77</v>
      </c>
    </row>
    <row r="450" spans="1:10" ht="15.75" thickBot="1">
      <c r="A450" s="91" t="s">
        <v>114</v>
      </c>
      <c r="B450" s="478">
        <v>1</v>
      </c>
      <c r="C450" s="478">
        <v>2</v>
      </c>
      <c r="D450" s="478">
        <v>7</v>
      </c>
      <c r="E450" s="478">
        <v>8</v>
      </c>
      <c r="F450" s="478">
        <v>1</v>
      </c>
      <c r="G450" s="540"/>
      <c r="H450" s="478"/>
      <c r="I450" s="480">
        <v>2</v>
      </c>
      <c r="J450" s="481">
        <f t="shared" si="61"/>
        <v>21</v>
      </c>
    </row>
    <row r="451" spans="1:10" ht="15.75">
      <c r="A451" s="543" t="s">
        <v>583</v>
      </c>
      <c r="B451" s="541">
        <v>1</v>
      </c>
      <c r="C451" s="541">
        <v>3</v>
      </c>
      <c r="D451" s="541">
        <v>15</v>
      </c>
      <c r="E451" s="541">
        <v>31</v>
      </c>
      <c r="F451" s="541">
        <v>1</v>
      </c>
      <c r="G451" s="542"/>
      <c r="H451" s="541"/>
      <c r="I451" s="541">
        <v>14</v>
      </c>
      <c r="J451" s="531">
        <f t="shared" si="61"/>
        <v>65</v>
      </c>
    </row>
    <row r="452" spans="1:10" ht="15.75" thickBot="1">
      <c r="A452" s="91" t="s">
        <v>114</v>
      </c>
      <c r="B452" s="113"/>
      <c r="C452" s="113">
        <v>2</v>
      </c>
      <c r="D452" s="113">
        <v>6</v>
      </c>
      <c r="E452" s="113">
        <v>7</v>
      </c>
      <c r="F452" s="113">
        <v>1</v>
      </c>
      <c r="G452" s="540"/>
      <c r="H452" s="113"/>
      <c r="I452" s="113">
        <v>5</v>
      </c>
      <c r="J452" s="496">
        <f t="shared" si="61"/>
        <v>21</v>
      </c>
    </row>
    <row r="453" spans="1:10">
      <c r="A453" s="539" t="s">
        <v>1570</v>
      </c>
      <c r="B453" s="488">
        <f>+B439+B441+B443+B445+B447+B449+B451</f>
        <v>7</v>
      </c>
      <c r="C453" s="488">
        <v>25</v>
      </c>
      <c r="D453" s="488">
        <f t="shared" ref="D453:F454" si="62">+D439+D441+D443+D445+D447+D449+D451</f>
        <v>109</v>
      </c>
      <c r="E453" s="488">
        <f t="shared" si="62"/>
        <v>260</v>
      </c>
      <c r="F453" s="488">
        <f t="shared" si="62"/>
        <v>7</v>
      </c>
      <c r="G453" s="525"/>
      <c r="H453" s="488">
        <f t="shared" ref="H453:J454" si="63">+H439+H441+H443+H445+H447+H449+H451</f>
        <v>0</v>
      </c>
      <c r="I453" s="490">
        <f t="shared" si="63"/>
        <v>66</v>
      </c>
      <c r="J453" s="491">
        <f t="shared" si="63"/>
        <v>475</v>
      </c>
    </row>
    <row r="454" spans="1:10" ht="15.75" thickBot="1">
      <c r="A454" s="520" t="s">
        <v>114</v>
      </c>
      <c r="B454" s="113">
        <f>+B440+B442+B444+B446+B448+B450+B452</f>
        <v>1</v>
      </c>
      <c r="C454" s="113">
        <f>+C440+C442+C444+C446+C448+C450+C452</f>
        <v>8</v>
      </c>
      <c r="D454" s="113">
        <f t="shared" si="62"/>
        <v>31</v>
      </c>
      <c r="E454" s="113">
        <f t="shared" si="62"/>
        <v>40</v>
      </c>
      <c r="F454" s="113">
        <f t="shared" si="62"/>
        <v>7</v>
      </c>
      <c r="G454" s="113">
        <f>+G440+G442+G444+G446+G448+G450+G452</f>
        <v>0</v>
      </c>
      <c r="H454" s="113">
        <f t="shared" si="63"/>
        <v>0</v>
      </c>
      <c r="I454" s="513">
        <f t="shared" si="63"/>
        <v>15</v>
      </c>
      <c r="J454" s="496">
        <f t="shared" si="63"/>
        <v>102</v>
      </c>
    </row>
    <row r="455" spans="1:10" ht="15.75">
      <c r="A455" s="538" t="s">
        <v>1588</v>
      </c>
      <c r="B455" s="537"/>
      <c r="C455" s="537"/>
      <c r="D455" s="537"/>
      <c r="E455" s="537"/>
      <c r="F455" s="537"/>
      <c r="G455" s="525"/>
      <c r="H455" s="537">
        <v>5</v>
      </c>
      <c r="I455" s="536"/>
      <c r="J455" s="535">
        <f>SUM(B455:I455)</f>
        <v>5</v>
      </c>
    </row>
    <row r="456" spans="1:10" ht="15.75" thickBot="1">
      <c r="A456" s="91" t="s">
        <v>114</v>
      </c>
      <c r="B456" s="488"/>
      <c r="C456" s="488"/>
      <c r="D456" s="488"/>
      <c r="E456" s="488"/>
      <c r="F456" s="488"/>
      <c r="G456" s="534"/>
      <c r="H456" s="488">
        <v>1</v>
      </c>
      <c r="I456" s="490"/>
      <c r="J456" s="491">
        <f>SUM(B456:I456)</f>
        <v>1</v>
      </c>
    </row>
    <row r="457" spans="1:10">
      <c r="A457" s="533" t="s">
        <v>1571</v>
      </c>
      <c r="B457" s="532">
        <f t="shared" ref="B457:J457" si="64">B453+B437+B455</f>
        <v>8</v>
      </c>
      <c r="C457" s="532">
        <f t="shared" si="64"/>
        <v>29</v>
      </c>
      <c r="D457" s="532">
        <f t="shared" si="64"/>
        <v>147</v>
      </c>
      <c r="E457" s="532">
        <f t="shared" si="64"/>
        <v>300</v>
      </c>
      <c r="F457" s="532">
        <f t="shared" si="64"/>
        <v>8</v>
      </c>
      <c r="G457" s="532">
        <f t="shared" si="64"/>
        <v>12</v>
      </c>
      <c r="H457" s="532">
        <f t="shared" si="64"/>
        <v>5</v>
      </c>
      <c r="I457" s="532">
        <f t="shared" si="64"/>
        <v>67</v>
      </c>
      <c r="J457" s="531">
        <f t="shared" si="64"/>
        <v>577</v>
      </c>
    </row>
    <row r="458" spans="1:10" ht="15.75" thickBot="1">
      <c r="A458" s="91" t="s">
        <v>114</v>
      </c>
      <c r="B458" s="113">
        <f t="shared" ref="B458:J458" si="65">B454+B438+B456</f>
        <v>1</v>
      </c>
      <c r="C458" s="113">
        <f t="shared" si="65"/>
        <v>9</v>
      </c>
      <c r="D458" s="113">
        <f t="shared" si="65"/>
        <v>45</v>
      </c>
      <c r="E458" s="113">
        <f t="shared" si="65"/>
        <v>45</v>
      </c>
      <c r="F458" s="113">
        <f t="shared" si="65"/>
        <v>7</v>
      </c>
      <c r="G458" s="113">
        <f t="shared" si="65"/>
        <v>1</v>
      </c>
      <c r="H458" s="113">
        <f t="shared" si="65"/>
        <v>1</v>
      </c>
      <c r="I458" s="113">
        <f t="shared" si="65"/>
        <v>15</v>
      </c>
      <c r="J458" s="496">
        <f t="shared" si="65"/>
        <v>124</v>
      </c>
    </row>
    <row r="460" spans="1:10">
      <c r="A460" s="1227" t="s">
        <v>632</v>
      </c>
      <c r="B460" s="1229" t="s">
        <v>1559</v>
      </c>
      <c r="C460" s="1229" t="s">
        <v>1560</v>
      </c>
      <c r="D460" s="1224" t="s">
        <v>1561</v>
      </c>
      <c r="E460" s="1224" t="s">
        <v>1587</v>
      </c>
      <c r="F460" s="1224" t="s">
        <v>1563</v>
      </c>
      <c r="G460" s="1224" t="s">
        <v>1564</v>
      </c>
      <c r="H460" s="1224" t="s">
        <v>1565</v>
      </c>
      <c r="I460" s="1224" t="s">
        <v>1566</v>
      </c>
      <c r="J460" s="1217" t="s">
        <v>1567</v>
      </c>
    </row>
    <row r="461" spans="1:10" ht="39.950000000000003" customHeight="1" thickBot="1">
      <c r="A461" s="1228"/>
      <c r="B461" s="1230"/>
      <c r="C461" s="1230"/>
      <c r="D461" s="1225"/>
      <c r="E461" s="1225"/>
      <c r="F461" s="1225"/>
      <c r="G461" s="1225"/>
      <c r="H461" s="1225"/>
      <c r="I461" s="1225"/>
      <c r="J461" s="1226"/>
    </row>
    <row r="462" spans="1:10">
      <c r="A462" s="472" t="s">
        <v>632</v>
      </c>
      <c r="B462" s="473">
        <v>1</v>
      </c>
      <c r="C462" s="473">
        <v>4</v>
      </c>
      <c r="D462" s="473">
        <v>31</v>
      </c>
      <c r="E462" s="473">
        <v>44</v>
      </c>
      <c r="F462" s="473">
        <v>1</v>
      </c>
      <c r="G462" s="473">
        <v>12</v>
      </c>
      <c r="H462" s="474"/>
      <c r="I462" s="475">
        <v>15</v>
      </c>
      <c r="J462" s="476">
        <f t="shared" ref="J462:J477" si="66">SUM(B462:I462)</f>
        <v>108</v>
      </c>
    </row>
    <row r="463" spans="1:10" ht="15.75" thickBot="1">
      <c r="A463" s="477" t="s">
        <v>114</v>
      </c>
      <c r="B463" s="478">
        <v>1</v>
      </c>
      <c r="C463" s="478">
        <v>0</v>
      </c>
      <c r="D463" s="478">
        <v>6</v>
      </c>
      <c r="E463" s="478">
        <v>6</v>
      </c>
      <c r="F463" s="478">
        <v>0</v>
      </c>
      <c r="G463" s="478">
        <v>3</v>
      </c>
      <c r="H463" s="479"/>
      <c r="I463" s="480">
        <v>5</v>
      </c>
      <c r="J463" s="481">
        <f t="shared" si="66"/>
        <v>21</v>
      </c>
    </row>
    <row r="464" spans="1:10">
      <c r="A464" s="77" t="s">
        <v>633</v>
      </c>
      <c r="B464" s="483">
        <v>1</v>
      </c>
      <c r="C464" s="483">
        <v>3</v>
      </c>
      <c r="D464" s="483">
        <v>15</v>
      </c>
      <c r="E464" s="483">
        <v>38</v>
      </c>
      <c r="F464" s="483">
        <v>1</v>
      </c>
      <c r="G464" s="484"/>
      <c r="H464" s="483">
        <v>0</v>
      </c>
      <c r="I464" s="485">
        <v>9</v>
      </c>
      <c r="J464" s="486">
        <f t="shared" si="66"/>
        <v>67</v>
      </c>
    </row>
    <row r="465" spans="1:10" ht="15.75" thickBot="1">
      <c r="A465" s="487" t="s">
        <v>114</v>
      </c>
      <c r="B465" s="488">
        <v>0</v>
      </c>
      <c r="C465" s="488">
        <v>2</v>
      </c>
      <c r="D465" s="488">
        <v>7</v>
      </c>
      <c r="E465" s="488">
        <v>12</v>
      </c>
      <c r="F465" s="488">
        <v>1</v>
      </c>
      <c r="G465" s="489"/>
      <c r="H465" s="488">
        <v>0</v>
      </c>
      <c r="I465" s="490">
        <v>3</v>
      </c>
      <c r="J465" s="491">
        <f t="shared" si="66"/>
        <v>25</v>
      </c>
    </row>
    <row r="466" spans="1:10">
      <c r="A466" s="492" t="s">
        <v>634</v>
      </c>
      <c r="B466" s="493">
        <v>1</v>
      </c>
      <c r="C466" s="493">
        <v>4</v>
      </c>
      <c r="D466" s="493">
        <v>18</v>
      </c>
      <c r="E466" s="493">
        <v>29</v>
      </c>
      <c r="F466" s="493">
        <v>1</v>
      </c>
      <c r="G466" s="474"/>
      <c r="H466" s="493">
        <v>0</v>
      </c>
      <c r="I466" s="493">
        <v>11</v>
      </c>
      <c r="J466" s="494">
        <f t="shared" si="66"/>
        <v>64</v>
      </c>
    </row>
    <row r="467" spans="1:10" ht="15.75" thickBot="1">
      <c r="A467" s="495" t="s">
        <v>114</v>
      </c>
      <c r="B467" s="113">
        <v>0</v>
      </c>
      <c r="C467" s="113">
        <v>1</v>
      </c>
      <c r="D467" s="113">
        <v>9</v>
      </c>
      <c r="E467" s="113">
        <v>11</v>
      </c>
      <c r="F467" s="113">
        <v>1</v>
      </c>
      <c r="G467" s="479"/>
      <c r="H467" s="113">
        <v>0</v>
      </c>
      <c r="I467" s="113">
        <v>6</v>
      </c>
      <c r="J467" s="496">
        <f t="shared" si="66"/>
        <v>28</v>
      </c>
    </row>
    <row r="468" spans="1:10">
      <c r="A468" s="492" t="s">
        <v>635</v>
      </c>
      <c r="B468" s="493">
        <v>1</v>
      </c>
      <c r="C468" s="493">
        <v>4</v>
      </c>
      <c r="D468" s="493">
        <v>17</v>
      </c>
      <c r="E468" s="493">
        <v>38</v>
      </c>
      <c r="F468" s="493">
        <v>1</v>
      </c>
      <c r="G468" s="474"/>
      <c r="H468" s="493">
        <v>0</v>
      </c>
      <c r="I468" s="493">
        <v>9</v>
      </c>
      <c r="J468" s="494">
        <f t="shared" si="66"/>
        <v>70</v>
      </c>
    </row>
    <row r="469" spans="1:10" ht="15.75" thickBot="1">
      <c r="A469" s="495" t="s">
        <v>114</v>
      </c>
      <c r="B469" s="113">
        <v>0</v>
      </c>
      <c r="C469" s="113">
        <v>1</v>
      </c>
      <c r="D469" s="113">
        <v>8</v>
      </c>
      <c r="E469" s="113">
        <v>11</v>
      </c>
      <c r="F469" s="113">
        <v>1</v>
      </c>
      <c r="G469" s="479"/>
      <c r="H469" s="113">
        <v>0</v>
      </c>
      <c r="I469" s="113">
        <v>2</v>
      </c>
      <c r="J469" s="496">
        <f t="shared" si="66"/>
        <v>23</v>
      </c>
    </row>
    <row r="470" spans="1:10">
      <c r="A470" s="492" t="s">
        <v>636</v>
      </c>
      <c r="B470" s="493">
        <v>1</v>
      </c>
      <c r="C470" s="493">
        <v>4</v>
      </c>
      <c r="D470" s="493">
        <v>17</v>
      </c>
      <c r="E470" s="493">
        <v>31</v>
      </c>
      <c r="F470" s="493">
        <v>1</v>
      </c>
      <c r="G470" s="474"/>
      <c r="H470" s="493">
        <v>0</v>
      </c>
      <c r="I470" s="493">
        <v>9</v>
      </c>
      <c r="J470" s="494">
        <f t="shared" si="66"/>
        <v>63</v>
      </c>
    </row>
    <row r="471" spans="1:10" ht="15.75" thickBot="1">
      <c r="A471" s="495" t="s">
        <v>114</v>
      </c>
      <c r="B471" s="113">
        <v>0</v>
      </c>
      <c r="C471" s="113">
        <v>0</v>
      </c>
      <c r="D471" s="113">
        <v>8</v>
      </c>
      <c r="E471" s="113">
        <v>5</v>
      </c>
      <c r="F471" s="113">
        <v>1</v>
      </c>
      <c r="G471" s="479"/>
      <c r="H471" s="113">
        <v>0</v>
      </c>
      <c r="I471" s="113">
        <v>1</v>
      </c>
      <c r="J471" s="496">
        <f t="shared" si="66"/>
        <v>15</v>
      </c>
    </row>
    <row r="472" spans="1:10">
      <c r="A472" s="492" t="s">
        <v>637</v>
      </c>
      <c r="B472" s="493">
        <v>1</v>
      </c>
      <c r="C472" s="493">
        <v>4</v>
      </c>
      <c r="D472" s="493">
        <v>9</v>
      </c>
      <c r="E472" s="493">
        <v>37</v>
      </c>
      <c r="F472" s="493">
        <v>1</v>
      </c>
      <c r="G472" s="474"/>
      <c r="H472" s="493">
        <v>0</v>
      </c>
      <c r="I472" s="493">
        <v>8</v>
      </c>
      <c r="J472" s="494">
        <f t="shared" si="66"/>
        <v>60</v>
      </c>
    </row>
    <row r="473" spans="1:10" ht="15.75" thickBot="1">
      <c r="A473" s="495" t="s">
        <v>114</v>
      </c>
      <c r="B473" s="113">
        <v>0</v>
      </c>
      <c r="C473" s="113">
        <v>0</v>
      </c>
      <c r="D473" s="113">
        <v>2</v>
      </c>
      <c r="E473" s="113">
        <v>2</v>
      </c>
      <c r="F473" s="113">
        <v>1</v>
      </c>
      <c r="G473" s="479"/>
      <c r="H473" s="113">
        <v>0</v>
      </c>
      <c r="I473" s="113">
        <v>1</v>
      </c>
      <c r="J473" s="496">
        <f t="shared" si="66"/>
        <v>6</v>
      </c>
    </row>
    <row r="474" spans="1:10">
      <c r="A474" s="492" t="s">
        <v>638</v>
      </c>
      <c r="B474" s="493">
        <v>1</v>
      </c>
      <c r="C474" s="493">
        <v>3</v>
      </c>
      <c r="D474" s="493">
        <v>10</v>
      </c>
      <c r="E474" s="493">
        <v>28</v>
      </c>
      <c r="F474" s="493">
        <v>1</v>
      </c>
      <c r="G474" s="474"/>
      <c r="H474" s="493">
        <v>0</v>
      </c>
      <c r="I474" s="493">
        <v>3</v>
      </c>
      <c r="J474" s="494">
        <f t="shared" si="66"/>
        <v>46</v>
      </c>
    </row>
    <row r="475" spans="1:10" ht="15.75" thickBot="1">
      <c r="A475" s="495" t="s">
        <v>114</v>
      </c>
      <c r="B475" s="113">
        <v>0</v>
      </c>
      <c r="C475" s="113">
        <v>0</v>
      </c>
      <c r="D475" s="113">
        <v>7</v>
      </c>
      <c r="E475" s="113">
        <v>3</v>
      </c>
      <c r="F475" s="113">
        <v>0</v>
      </c>
      <c r="G475" s="479"/>
      <c r="H475" s="113">
        <v>0</v>
      </c>
      <c r="I475" s="113">
        <v>0</v>
      </c>
      <c r="J475" s="496">
        <f t="shared" si="66"/>
        <v>10</v>
      </c>
    </row>
    <row r="476" spans="1:10">
      <c r="A476" s="492" t="s">
        <v>1586</v>
      </c>
      <c r="B476" s="493">
        <f>B474+B472+B470+B468+B466+B464</f>
        <v>6</v>
      </c>
      <c r="C476" s="493">
        <f>C474+C472+C470+C468+C466+C464</f>
        <v>22</v>
      </c>
      <c r="D476" s="493">
        <f>D474+D472+D470+D468+D466+D464</f>
        <v>86</v>
      </c>
      <c r="E476" s="493">
        <f>E474+E472+E470+E468+E466+E464</f>
        <v>201</v>
      </c>
      <c r="F476" s="493">
        <f>F474+F472+F470+F468+F466+F464</f>
        <v>6</v>
      </c>
      <c r="G476" s="474"/>
      <c r="H476" s="493">
        <f>H474+H472+H470+H468+H466+H464</f>
        <v>0</v>
      </c>
      <c r="I476" s="493">
        <f>I474+I472+I470+I468+I466+I464</f>
        <v>49</v>
      </c>
      <c r="J476" s="494">
        <f t="shared" si="66"/>
        <v>370</v>
      </c>
    </row>
    <row r="477" spans="1:10" ht="15.75" thickBot="1">
      <c r="A477" s="495" t="s">
        <v>114</v>
      </c>
      <c r="B477" s="113">
        <f>B465+B467+B469+B471+B473+B475</f>
        <v>0</v>
      </c>
      <c r="C477" s="113">
        <f>C475+C473+C471+C469+C467+C465</f>
        <v>4</v>
      </c>
      <c r="D477" s="113">
        <f>D475+D473+D471+D469+D467+D465</f>
        <v>41</v>
      </c>
      <c r="E477" s="113">
        <f>E475+E473+E471+E469+E467+E465</f>
        <v>44</v>
      </c>
      <c r="F477" s="113">
        <f>F475+F473+F471+F469+F467+F465</f>
        <v>5</v>
      </c>
      <c r="G477" s="530"/>
      <c r="H477" s="113">
        <f>H475+H473+H471+H469+H467+H465</f>
        <v>0</v>
      </c>
      <c r="I477" s="113">
        <f>I475+I473+I471+I469+I467+I465</f>
        <v>13</v>
      </c>
      <c r="J477" s="496">
        <f t="shared" si="66"/>
        <v>107</v>
      </c>
    </row>
    <row r="478" spans="1:10">
      <c r="A478" s="529" t="s">
        <v>1585</v>
      </c>
      <c r="B478" s="528">
        <v>0</v>
      </c>
      <c r="C478" s="528">
        <v>0</v>
      </c>
      <c r="D478" s="528">
        <v>0</v>
      </c>
      <c r="E478" s="528">
        <v>0</v>
      </c>
      <c r="F478" s="528">
        <v>0</v>
      </c>
      <c r="G478" s="484"/>
      <c r="H478" s="528">
        <v>1</v>
      </c>
      <c r="I478" s="527">
        <v>6</v>
      </c>
      <c r="J478" s="526">
        <f>SUM(J470,J472)</f>
        <v>123</v>
      </c>
    </row>
    <row r="479" spans="1:10" ht="15.75" thickBot="1">
      <c r="A479" s="495" t="s">
        <v>114</v>
      </c>
      <c r="B479" s="502">
        <f>SUM(B471,B473)</f>
        <v>0</v>
      </c>
      <c r="C479" s="502">
        <v>0</v>
      </c>
      <c r="D479" s="502">
        <v>0</v>
      </c>
      <c r="E479" s="502">
        <v>0</v>
      </c>
      <c r="F479" s="502">
        <v>0</v>
      </c>
      <c r="G479" s="525"/>
      <c r="H479" s="502">
        <v>0</v>
      </c>
      <c r="I479" s="513">
        <v>6</v>
      </c>
      <c r="J479" s="496">
        <f>SUM(J471,J473)</f>
        <v>21</v>
      </c>
    </row>
    <row r="480" spans="1:10">
      <c r="A480" s="504" t="s">
        <v>1571</v>
      </c>
      <c r="B480" s="505">
        <f t="shared" ref="B480:I481" si="67">B462+B476+B478</f>
        <v>7</v>
      </c>
      <c r="C480" s="505">
        <f t="shared" si="67"/>
        <v>26</v>
      </c>
      <c r="D480" s="505">
        <f t="shared" si="67"/>
        <v>117</v>
      </c>
      <c r="E480" s="505">
        <f t="shared" si="67"/>
        <v>245</v>
      </c>
      <c r="F480" s="505">
        <f t="shared" si="67"/>
        <v>7</v>
      </c>
      <c r="G480" s="505">
        <f t="shared" si="67"/>
        <v>12</v>
      </c>
      <c r="H480" s="505">
        <f t="shared" si="67"/>
        <v>1</v>
      </c>
      <c r="I480" s="505">
        <f t="shared" si="67"/>
        <v>70</v>
      </c>
      <c r="J480" s="506">
        <f>J468+J462</f>
        <v>178</v>
      </c>
    </row>
    <row r="481" spans="1:10" ht="15.75" thickBot="1">
      <c r="A481" s="477" t="s">
        <v>114</v>
      </c>
      <c r="B481" s="502">
        <f t="shared" si="67"/>
        <v>1</v>
      </c>
      <c r="C481" s="502">
        <f t="shared" si="67"/>
        <v>4</v>
      </c>
      <c r="D481" s="502">
        <f t="shared" si="67"/>
        <v>47</v>
      </c>
      <c r="E481" s="502">
        <f t="shared" si="67"/>
        <v>50</v>
      </c>
      <c r="F481" s="502">
        <f t="shared" si="67"/>
        <v>5</v>
      </c>
      <c r="G481" s="502">
        <f t="shared" si="67"/>
        <v>3</v>
      </c>
      <c r="H481" s="502">
        <f t="shared" si="67"/>
        <v>0</v>
      </c>
      <c r="I481" s="502">
        <f t="shared" si="67"/>
        <v>24</v>
      </c>
      <c r="J481" s="496">
        <f>J469+J463</f>
        <v>44</v>
      </c>
    </row>
    <row r="482" spans="1:10" ht="15.75" thickBot="1"/>
    <row r="483" spans="1:10">
      <c r="A483" s="1222" t="s">
        <v>1410</v>
      </c>
      <c r="B483" s="1131" t="s">
        <v>1559</v>
      </c>
      <c r="C483" s="1131" t="s">
        <v>1560</v>
      </c>
      <c r="D483" s="1219" t="s">
        <v>1561</v>
      </c>
      <c r="E483" s="1219" t="s">
        <v>1562</v>
      </c>
      <c r="F483" s="1219" t="s">
        <v>1563</v>
      </c>
      <c r="G483" s="1219" t="s">
        <v>1564</v>
      </c>
      <c r="H483" s="1191" t="s">
        <v>1565</v>
      </c>
      <c r="I483" s="1191" t="s">
        <v>1566</v>
      </c>
      <c r="J483" s="1220" t="s">
        <v>1567</v>
      </c>
    </row>
    <row r="484" spans="1:10" ht="39.950000000000003" customHeight="1" thickBot="1">
      <c r="A484" s="1223"/>
      <c r="B484" s="1145"/>
      <c r="C484" s="1145"/>
      <c r="D484" s="1192"/>
      <c r="E484" s="1192"/>
      <c r="F484" s="1192"/>
      <c r="G484" s="1192"/>
      <c r="H484" s="1192"/>
      <c r="I484" s="1192"/>
      <c r="J484" s="1221"/>
    </row>
    <row r="485" spans="1:10">
      <c r="A485" s="472" t="s">
        <v>1410</v>
      </c>
      <c r="B485" s="473">
        <v>1</v>
      </c>
      <c r="C485" s="473">
        <v>4</v>
      </c>
      <c r="D485" s="473">
        <v>24</v>
      </c>
      <c r="E485" s="473">
        <v>36</v>
      </c>
      <c r="F485" s="473">
        <v>1</v>
      </c>
      <c r="G485" s="473">
        <v>9</v>
      </c>
      <c r="H485" s="474"/>
      <c r="I485" s="475">
        <v>0</v>
      </c>
      <c r="J485" s="476">
        <f t="shared" ref="J485:J496" si="68">SUM(B485:I485)</f>
        <v>75</v>
      </c>
    </row>
    <row r="486" spans="1:10" ht="15.75" thickBot="1">
      <c r="A486" s="477" t="s">
        <v>114</v>
      </c>
      <c r="B486" s="478">
        <v>0</v>
      </c>
      <c r="C486" s="478">
        <v>0</v>
      </c>
      <c r="D486" s="478">
        <v>4</v>
      </c>
      <c r="E486" s="478">
        <v>5</v>
      </c>
      <c r="F486" s="478">
        <v>1</v>
      </c>
      <c r="G486" s="478">
        <v>1</v>
      </c>
      <c r="H486" s="479"/>
      <c r="I486" s="480">
        <v>0</v>
      </c>
      <c r="J486" s="481">
        <f t="shared" si="68"/>
        <v>11</v>
      </c>
    </row>
    <row r="487" spans="1:10">
      <c r="A487" s="482" t="s">
        <v>640</v>
      </c>
      <c r="B487" s="483">
        <v>1</v>
      </c>
      <c r="C487" s="483">
        <v>3</v>
      </c>
      <c r="D487" s="483">
        <v>11</v>
      </c>
      <c r="E487" s="483">
        <v>35</v>
      </c>
      <c r="F487" s="483">
        <v>1</v>
      </c>
      <c r="G487" s="484"/>
      <c r="H487" s="483">
        <v>0</v>
      </c>
      <c r="I487" s="485">
        <v>12</v>
      </c>
      <c r="J487" s="486">
        <f t="shared" si="68"/>
        <v>63</v>
      </c>
    </row>
    <row r="488" spans="1:10" ht="15.75" thickBot="1">
      <c r="A488" s="487" t="s">
        <v>114</v>
      </c>
      <c r="B488" s="488">
        <v>0</v>
      </c>
      <c r="C488" s="488">
        <v>0</v>
      </c>
      <c r="D488" s="488">
        <v>5</v>
      </c>
      <c r="E488" s="488">
        <v>0</v>
      </c>
      <c r="F488" s="488">
        <v>1</v>
      </c>
      <c r="G488" s="489"/>
      <c r="H488" s="488">
        <v>0</v>
      </c>
      <c r="I488" s="490">
        <v>0</v>
      </c>
      <c r="J488" s="491">
        <f t="shared" si="68"/>
        <v>6</v>
      </c>
    </row>
    <row r="489" spans="1:10">
      <c r="A489" s="492" t="s">
        <v>641</v>
      </c>
      <c r="B489" s="493">
        <v>1</v>
      </c>
      <c r="C489" s="493">
        <v>3</v>
      </c>
      <c r="D489" s="493">
        <v>9</v>
      </c>
      <c r="E489" s="493">
        <v>34</v>
      </c>
      <c r="F489" s="493">
        <v>1</v>
      </c>
      <c r="G489" s="474"/>
      <c r="H489" s="493">
        <v>0</v>
      </c>
      <c r="I489" s="493">
        <v>5</v>
      </c>
      <c r="J489" s="494">
        <f t="shared" si="68"/>
        <v>53</v>
      </c>
    </row>
    <row r="490" spans="1:10" ht="15.75" thickBot="1">
      <c r="A490" s="495" t="s">
        <v>114</v>
      </c>
      <c r="B490" s="113">
        <v>0</v>
      </c>
      <c r="C490" s="113">
        <v>1</v>
      </c>
      <c r="D490" s="113">
        <v>3</v>
      </c>
      <c r="E490" s="502">
        <v>5</v>
      </c>
      <c r="F490" s="113">
        <v>1</v>
      </c>
      <c r="G490" s="479"/>
      <c r="H490" s="113">
        <v>0</v>
      </c>
      <c r="I490" s="113">
        <v>0</v>
      </c>
      <c r="J490" s="496">
        <f t="shared" si="68"/>
        <v>10</v>
      </c>
    </row>
    <row r="491" spans="1:10">
      <c r="A491" s="482" t="s">
        <v>642</v>
      </c>
      <c r="B491" s="483">
        <v>1</v>
      </c>
      <c r="C491" s="483">
        <v>3</v>
      </c>
      <c r="D491" s="483">
        <v>11</v>
      </c>
      <c r="E491" s="483">
        <v>32</v>
      </c>
      <c r="F491" s="483">
        <v>1</v>
      </c>
      <c r="G491" s="484"/>
      <c r="H491" s="483">
        <v>0</v>
      </c>
      <c r="I491" s="485">
        <v>7</v>
      </c>
      <c r="J491" s="486">
        <f t="shared" si="68"/>
        <v>55</v>
      </c>
    </row>
    <row r="492" spans="1:10" ht="15.75" thickBot="1">
      <c r="A492" s="487" t="s">
        <v>114</v>
      </c>
      <c r="B492" s="488">
        <v>0</v>
      </c>
      <c r="C492" s="488">
        <v>1</v>
      </c>
      <c r="D492" s="488">
        <v>7</v>
      </c>
      <c r="E492" s="488">
        <v>8</v>
      </c>
      <c r="F492" s="488">
        <v>1</v>
      </c>
      <c r="G492" s="489"/>
      <c r="H492" s="488">
        <v>0</v>
      </c>
      <c r="I492" s="490">
        <v>2</v>
      </c>
      <c r="J492" s="491">
        <f t="shared" si="68"/>
        <v>19</v>
      </c>
    </row>
    <row r="493" spans="1:10">
      <c r="A493" s="492" t="s">
        <v>643</v>
      </c>
      <c r="B493" s="493">
        <v>1</v>
      </c>
      <c r="C493" s="493">
        <v>3</v>
      </c>
      <c r="D493" s="493">
        <v>12</v>
      </c>
      <c r="E493" s="493">
        <v>29</v>
      </c>
      <c r="F493" s="493">
        <v>1</v>
      </c>
      <c r="G493" s="474"/>
      <c r="H493" s="493">
        <v>0</v>
      </c>
      <c r="I493" s="493">
        <v>6</v>
      </c>
      <c r="J493" s="494">
        <f t="shared" si="68"/>
        <v>52</v>
      </c>
    </row>
    <row r="494" spans="1:10" ht="15.75" thickBot="1">
      <c r="A494" s="495" t="s">
        <v>114</v>
      </c>
      <c r="B494" s="113">
        <v>1</v>
      </c>
      <c r="C494" s="113">
        <v>0</v>
      </c>
      <c r="D494" s="113">
        <v>1</v>
      </c>
      <c r="E494" s="113">
        <v>3</v>
      </c>
      <c r="F494" s="113">
        <v>1</v>
      </c>
      <c r="G494" s="479"/>
      <c r="H494" s="113">
        <v>0</v>
      </c>
      <c r="I494" s="113">
        <v>1</v>
      </c>
      <c r="J494" s="496">
        <f t="shared" si="68"/>
        <v>7</v>
      </c>
    </row>
    <row r="495" spans="1:10">
      <c r="A495" s="492" t="s">
        <v>1584</v>
      </c>
      <c r="B495" s="493">
        <v>0</v>
      </c>
      <c r="C495" s="493">
        <v>0</v>
      </c>
      <c r="D495" s="493">
        <v>0</v>
      </c>
      <c r="E495" s="493">
        <v>0</v>
      </c>
      <c r="F495" s="493">
        <v>0</v>
      </c>
      <c r="G495" s="474"/>
      <c r="H495" s="493">
        <v>1</v>
      </c>
      <c r="I495" s="493">
        <v>0</v>
      </c>
      <c r="J495" s="494">
        <f t="shared" si="68"/>
        <v>1</v>
      </c>
    </row>
    <row r="496" spans="1:10" ht="15.75" thickBot="1">
      <c r="A496" s="495" t="s">
        <v>114</v>
      </c>
      <c r="B496" s="113">
        <v>0</v>
      </c>
      <c r="C496" s="113">
        <v>0</v>
      </c>
      <c r="D496" s="113">
        <v>0</v>
      </c>
      <c r="E496" s="113">
        <v>0</v>
      </c>
      <c r="F496" s="113">
        <v>0</v>
      </c>
      <c r="G496" s="479"/>
      <c r="H496" s="113">
        <v>0</v>
      </c>
      <c r="I496" s="113">
        <v>0</v>
      </c>
      <c r="J496" s="496">
        <f t="shared" si="68"/>
        <v>0</v>
      </c>
    </row>
    <row r="497" spans="1:10">
      <c r="A497" s="497" t="s">
        <v>1570</v>
      </c>
      <c r="B497" s="498">
        <f>SUM(B487,B489,B491,B493,B495)</f>
        <v>4</v>
      </c>
      <c r="C497" s="498">
        <f>SUM(C487,C489,C491,C493,C495)</f>
        <v>12</v>
      </c>
      <c r="D497" s="498">
        <f>SUM(D487,D489,D491,D493,D495)</f>
        <v>43</v>
      </c>
      <c r="E497" s="498">
        <f>SUM(E487,E489,E491,E493,E495)</f>
        <v>130</v>
      </c>
      <c r="F497" s="498">
        <f>SUM(F487,F489,F491,F493,F495)</f>
        <v>4</v>
      </c>
      <c r="G497" s="499"/>
      <c r="H497" s="498">
        <f t="shared" ref="H497:J498" si="69">SUM(H487,H489,H491,H493,H495)</f>
        <v>1</v>
      </c>
      <c r="I497" s="498">
        <f t="shared" si="69"/>
        <v>30</v>
      </c>
      <c r="J497" s="498">
        <f t="shared" si="69"/>
        <v>224</v>
      </c>
    </row>
    <row r="498" spans="1:10" ht="15.75" thickBot="1">
      <c r="A498" s="495" t="s">
        <v>114</v>
      </c>
      <c r="B498" s="502">
        <f>SUM(B488,B490,B492,B494,B496)</f>
        <v>1</v>
      </c>
      <c r="C498" s="502">
        <f>SUM(C488,C490,C492,C494)</f>
        <v>2</v>
      </c>
      <c r="D498" s="502">
        <f>SUM(D488,D490,D492,D494)</f>
        <v>16</v>
      </c>
      <c r="E498" s="502">
        <f>SUM(E488,E490,E492,E494)</f>
        <v>16</v>
      </c>
      <c r="F498" s="502">
        <f>SUM(F488,F490,F492,F494)</f>
        <v>4</v>
      </c>
      <c r="G498" s="502">
        <f>SUM(G488,G490)</f>
        <v>0</v>
      </c>
      <c r="H498" s="502">
        <f t="shared" si="69"/>
        <v>0</v>
      </c>
      <c r="I498" s="502">
        <f t="shared" si="69"/>
        <v>3</v>
      </c>
      <c r="J498" s="502">
        <f t="shared" si="69"/>
        <v>42</v>
      </c>
    </row>
    <row r="499" spans="1:10">
      <c r="A499" s="504" t="s">
        <v>1571</v>
      </c>
      <c r="B499" s="505">
        <f t="shared" ref="B499:J499" si="70">B497+B485</f>
        <v>5</v>
      </c>
      <c r="C499" s="505">
        <f t="shared" si="70"/>
        <v>16</v>
      </c>
      <c r="D499" s="505">
        <f t="shared" si="70"/>
        <v>67</v>
      </c>
      <c r="E499" s="505">
        <f t="shared" si="70"/>
        <v>166</v>
      </c>
      <c r="F499" s="505">
        <f t="shared" si="70"/>
        <v>5</v>
      </c>
      <c r="G499" s="505">
        <f t="shared" si="70"/>
        <v>9</v>
      </c>
      <c r="H499" s="505">
        <f t="shared" si="70"/>
        <v>1</v>
      </c>
      <c r="I499" s="505">
        <f t="shared" si="70"/>
        <v>30</v>
      </c>
      <c r="J499" s="506">
        <f t="shared" si="70"/>
        <v>299</v>
      </c>
    </row>
    <row r="500" spans="1:10" ht="15.75" thickBot="1">
      <c r="A500" s="477" t="s">
        <v>114</v>
      </c>
      <c r="B500" s="502">
        <f t="shared" ref="B500:J500" si="71">B498+B486</f>
        <v>1</v>
      </c>
      <c r="C500" s="502">
        <f t="shared" si="71"/>
        <v>2</v>
      </c>
      <c r="D500" s="502">
        <f t="shared" si="71"/>
        <v>20</v>
      </c>
      <c r="E500" s="502">
        <f t="shared" si="71"/>
        <v>21</v>
      </c>
      <c r="F500" s="502">
        <f t="shared" si="71"/>
        <v>5</v>
      </c>
      <c r="G500" s="502">
        <f t="shared" si="71"/>
        <v>1</v>
      </c>
      <c r="H500" s="502">
        <f t="shared" si="71"/>
        <v>0</v>
      </c>
      <c r="I500" s="502">
        <f t="shared" si="71"/>
        <v>3</v>
      </c>
      <c r="J500" s="496">
        <f t="shared" si="71"/>
        <v>53</v>
      </c>
    </row>
    <row r="501" spans="1:10" ht="15.75" thickBot="1"/>
    <row r="502" spans="1:10">
      <c r="A502" s="1222" t="s">
        <v>1459</v>
      </c>
      <c r="B502" s="1131" t="s">
        <v>1559</v>
      </c>
      <c r="C502" s="1131" t="s">
        <v>1560</v>
      </c>
      <c r="D502" s="1219" t="s">
        <v>1561</v>
      </c>
      <c r="E502" s="1219" t="s">
        <v>1562</v>
      </c>
      <c r="F502" s="1219" t="s">
        <v>1563</v>
      </c>
      <c r="G502" s="1219" t="s">
        <v>1564</v>
      </c>
      <c r="H502" s="1191" t="s">
        <v>1565</v>
      </c>
      <c r="I502" s="1191" t="s">
        <v>1566</v>
      </c>
      <c r="J502" s="1220" t="s">
        <v>1567</v>
      </c>
    </row>
    <row r="503" spans="1:10" ht="39.950000000000003" customHeight="1" thickBot="1">
      <c r="A503" s="1223"/>
      <c r="B503" s="1145"/>
      <c r="C503" s="1145"/>
      <c r="D503" s="1192"/>
      <c r="E503" s="1192"/>
      <c r="F503" s="1192"/>
      <c r="G503" s="1192"/>
      <c r="H503" s="1192"/>
      <c r="I503" s="1192"/>
      <c r="J503" s="1221"/>
    </row>
    <row r="504" spans="1:10" ht="26.25">
      <c r="A504" s="472" t="s">
        <v>1459</v>
      </c>
      <c r="B504" s="473">
        <v>1</v>
      </c>
      <c r="C504" s="473">
        <v>3</v>
      </c>
      <c r="D504" s="473">
        <v>15</v>
      </c>
      <c r="E504" s="473">
        <v>28</v>
      </c>
      <c r="F504" s="473">
        <v>1</v>
      </c>
      <c r="G504" s="473">
        <v>9</v>
      </c>
      <c r="H504" s="474"/>
      <c r="I504" s="475">
        <v>6</v>
      </c>
      <c r="J504" s="476">
        <f t="shared" ref="J504:J509" si="72">SUM(B504:I504)</f>
        <v>63</v>
      </c>
    </row>
    <row r="505" spans="1:10" ht="15.75" thickBot="1">
      <c r="A505" s="477" t="s">
        <v>114</v>
      </c>
      <c r="B505" s="478"/>
      <c r="C505" s="478">
        <v>1</v>
      </c>
      <c r="D505" s="478">
        <v>9</v>
      </c>
      <c r="E505" s="478">
        <v>6</v>
      </c>
      <c r="F505" s="478"/>
      <c r="G505" s="478">
        <v>1</v>
      </c>
      <c r="H505" s="479"/>
      <c r="I505" s="480">
        <v>4</v>
      </c>
      <c r="J505" s="481">
        <f t="shared" si="72"/>
        <v>21</v>
      </c>
    </row>
    <row r="506" spans="1:10">
      <c r="A506" s="482" t="s">
        <v>1568</v>
      </c>
      <c r="B506" s="483"/>
      <c r="C506" s="483"/>
      <c r="D506" s="483"/>
      <c r="E506" s="483"/>
      <c r="F506" s="483"/>
      <c r="G506" s="484"/>
      <c r="H506" s="483"/>
      <c r="I506" s="485"/>
      <c r="J506" s="486">
        <f t="shared" si="72"/>
        <v>0</v>
      </c>
    </row>
    <row r="507" spans="1:10" ht="15.75" thickBot="1">
      <c r="A507" s="487" t="s">
        <v>114</v>
      </c>
      <c r="B507" s="488"/>
      <c r="C507" s="488"/>
      <c r="D507" s="488"/>
      <c r="E507" s="488"/>
      <c r="F507" s="488"/>
      <c r="G507" s="489"/>
      <c r="H507" s="488"/>
      <c r="I507" s="490"/>
      <c r="J507" s="491">
        <f t="shared" si="72"/>
        <v>0</v>
      </c>
    </row>
    <row r="508" spans="1:10">
      <c r="A508" s="492" t="s">
        <v>1569</v>
      </c>
      <c r="B508" s="493"/>
      <c r="C508" s="493"/>
      <c r="D508" s="493"/>
      <c r="E508" s="493"/>
      <c r="F508" s="493"/>
      <c r="G508" s="474"/>
      <c r="H508" s="493"/>
      <c r="I508" s="493"/>
      <c r="J508" s="494">
        <f t="shared" si="72"/>
        <v>0</v>
      </c>
    </row>
    <row r="509" spans="1:10" ht="15.75" thickBot="1">
      <c r="A509" s="495" t="s">
        <v>114</v>
      </c>
      <c r="B509" s="113"/>
      <c r="C509" s="113"/>
      <c r="D509" s="113"/>
      <c r="E509" s="113"/>
      <c r="F509" s="113"/>
      <c r="G509" s="479"/>
      <c r="H509" s="113"/>
      <c r="I509" s="113"/>
      <c r="J509" s="496">
        <f t="shared" si="72"/>
        <v>0</v>
      </c>
    </row>
    <row r="510" spans="1:10">
      <c r="A510" s="497" t="s">
        <v>1570</v>
      </c>
      <c r="B510" s="498">
        <f t="shared" ref="B510:F511" si="73">SUM(B506,B508)</f>
        <v>0</v>
      </c>
      <c r="C510" s="498">
        <f t="shared" si="73"/>
        <v>0</v>
      </c>
      <c r="D510" s="498">
        <f t="shared" si="73"/>
        <v>0</v>
      </c>
      <c r="E510" s="498">
        <f t="shared" si="73"/>
        <v>0</v>
      </c>
      <c r="F510" s="498">
        <f t="shared" si="73"/>
        <v>0</v>
      </c>
      <c r="G510" s="499"/>
      <c r="H510" s="498">
        <f t="shared" ref="H510:J511" si="74">SUM(H506,H508)</f>
        <v>0</v>
      </c>
      <c r="I510" s="500">
        <f t="shared" si="74"/>
        <v>0</v>
      </c>
      <c r="J510" s="501">
        <f t="shared" si="74"/>
        <v>0</v>
      </c>
    </row>
    <row r="511" spans="1:10" ht="15.75" thickBot="1">
      <c r="A511" s="495" t="s">
        <v>114</v>
      </c>
      <c r="B511" s="502">
        <f t="shared" si="73"/>
        <v>0</v>
      </c>
      <c r="C511" s="502">
        <f t="shared" si="73"/>
        <v>0</v>
      </c>
      <c r="D511" s="502">
        <f t="shared" si="73"/>
        <v>0</v>
      </c>
      <c r="E511" s="502">
        <f t="shared" si="73"/>
        <v>0</v>
      </c>
      <c r="F511" s="502">
        <f t="shared" si="73"/>
        <v>0</v>
      </c>
      <c r="G511" s="502">
        <f>SUM(G507,G509)</f>
        <v>0</v>
      </c>
      <c r="H511" s="502">
        <f t="shared" si="74"/>
        <v>0</v>
      </c>
      <c r="I511" s="503">
        <f t="shared" si="74"/>
        <v>0</v>
      </c>
      <c r="J511" s="496">
        <f t="shared" si="74"/>
        <v>0</v>
      </c>
    </row>
    <row r="512" spans="1:10">
      <c r="A512" s="504" t="s">
        <v>1571</v>
      </c>
      <c r="B512" s="505">
        <f t="shared" ref="B512:D513" si="75">B510+B504</f>
        <v>1</v>
      </c>
      <c r="C512" s="505">
        <f t="shared" si="75"/>
        <v>3</v>
      </c>
      <c r="D512" s="505">
        <f t="shared" si="75"/>
        <v>15</v>
      </c>
      <c r="E512" s="524">
        <v>28</v>
      </c>
      <c r="F512" s="505">
        <f t="shared" ref="F512:J513" si="76">F510+F504</f>
        <v>1</v>
      </c>
      <c r="G512" s="505">
        <f t="shared" si="76"/>
        <v>9</v>
      </c>
      <c r="H512" s="505">
        <f t="shared" si="76"/>
        <v>0</v>
      </c>
      <c r="I512" s="505">
        <f t="shared" si="76"/>
        <v>6</v>
      </c>
      <c r="J512" s="506">
        <f t="shared" si="76"/>
        <v>63</v>
      </c>
    </row>
    <row r="513" spans="1:10" ht="15.75" thickBot="1">
      <c r="A513" s="477" t="s">
        <v>114</v>
      </c>
      <c r="B513" s="502">
        <f t="shared" si="75"/>
        <v>0</v>
      </c>
      <c r="C513" s="502">
        <f t="shared" si="75"/>
        <v>1</v>
      </c>
      <c r="D513" s="502">
        <f t="shared" si="75"/>
        <v>9</v>
      </c>
      <c r="E513" s="502">
        <f>E511+E505</f>
        <v>6</v>
      </c>
      <c r="F513" s="502">
        <f t="shared" si="76"/>
        <v>0</v>
      </c>
      <c r="G513" s="502">
        <f t="shared" si="76"/>
        <v>1</v>
      </c>
      <c r="H513" s="502">
        <f t="shared" si="76"/>
        <v>0</v>
      </c>
      <c r="I513" s="502">
        <f t="shared" si="76"/>
        <v>4</v>
      </c>
      <c r="J513" s="496">
        <f t="shared" si="76"/>
        <v>21</v>
      </c>
    </row>
    <row r="514" spans="1:10" ht="15.75" thickBot="1"/>
    <row r="515" spans="1:10">
      <c r="A515" s="1222" t="s">
        <v>2434</v>
      </c>
      <c r="B515" s="1131" t="s">
        <v>1559</v>
      </c>
      <c r="C515" s="1131" t="s">
        <v>1560</v>
      </c>
      <c r="D515" s="1219" t="s">
        <v>1561</v>
      </c>
      <c r="E515" s="1219" t="s">
        <v>1562</v>
      </c>
      <c r="F515" s="1219" t="s">
        <v>1563</v>
      </c>
      <c r="G515" s="1219" t="s">
        <v>1564</v>
      </c>
      <c r="H515" s="1191" t="s">
        <v>1565</v>
      </c>
      <c r="I515" s="1191" t="s">
        <v>1566</v>
      </c>
      <c r="J515" s="1220" t="s">
        <v>1567</v>
      </c>
    </row>
    <row r="516" spans="1:10" ht="39.950000000000003" customHeight="1" thickBot="1">
      <c r="A516" s="1223"/>
      <c r="B516" s="1145"/>
      <c r="C516" s="1145"/>
      <c r="D516" s="1192"/>
      <c r="E516" s="1192"/>
      <c r="F516" s="1192"/>
      <c r="G516" s="1192"/>
      <c r="H516" s="1192"/>
      <c r="I516" s="1192"/>
      <c r="J516" s="1221"/>
    </row>
    <row r="517" spans="1:10">
      <c r="A517" s="472" t="s">
        <v>514</v>
      </c>
      <c r="B517" s="473">
        <v>1</v>
      </c>
      <c r="C517" s="473">
        <v>2</v>
      </c>
      <c r="D517" s="473">
        <v>7</v>
      </c>
      <c r="E517" s="473">
        <v>7</v>
      </c>
      <c r="F517" s="473">
        <v>1</v>
      </c>
      <c r="G517" s="473"/>
      <c r="H517" s="474"/>
      <c r="I517" s="475">
        <v>10</v>
      </c>
      <c r="J517" s="476">
        <f t="shared" ref="J517:J522" si="77">SUM(B517:I517)</f>
        <v>28</v>
      </c>
    </row>
    <row r="518" spans="1:10" ht="15.75" thickBot="1">
      <c r="A518" s="477" t="s">
        <v>114</v>
      </c>
      <c r="B518" s="478"/>
      <c r="C518" s="478"/>
      <c r="D518" s="478">
        <v>3</v>
      </c>
      <c r="E518" s="478">
        <v>1</v>
      </c>
      <c r="F518" s="478"/>
      <c r="G518" s="478"/>
      <c r="H518" s="479"/>
      <c r="I518" s="480">
        <v>1</v>
      </c>
      <c r="J518" s="481">
        <f t="shared" si="77"/>
        <v>5</v>
      </c>
    </row>
    <row r="519" spans="1:10">
      <c r="A519" s="482" t="s">
        <v>1568</v>
      </c>
      <c r="B519" s="483"/>
      <c r="C519" s="483"/>
      <c r="D519" s="483"/>
      <c r="E519" s="483"/>
      <c r="F519" s="483"/>
      <c r="G519" s="484"/>
      <c r="H519" s="483"/>
      <c r="I519" s="485"/>
      <c r="J519" s="486">
        <f t="shared" si="77"/>
        <v>0</v>
      </c>
    </row>
    <row r="520" spans="1:10" ht="15.75" thickBot="1">
      <c r="A520" s="487" t="s">
        <v>114</v>
      </c>
      <c r="B520" s="488"/>
      <c r="C520" s="488"/>
      <c r="D520" s="488"/>
      <c r="E520" s="488"/>
      <c r="F520" s="488"/>
      <c r="G520" s="489"/>
      <c r="H520" s="488"/>
      <c r="I520" s="490"/>
      <c r="J520" s="491">
        <f t="shared" si="77"/>
        <v>0</v>
      </c>
    </row>
    <row r="521" spans="1:10">
      <c r="A521" s="492" t="s">
        <v>1569</v>
      </c>
      <c r="B521" s="493"/>
      <c r="C521" s="493"/>
      <c r="D521" s="493"/>
      <c r="E521" s="493"/>
      <c r="F521" s="493"/>
      <c r="G521" s="474"/>
      <c r="H521" s="493"/>
      <c r="I521" s="493"/>
      <c r="J521" s="494">
        <f t="shared" si="77"/>
        <v>0</v>
      </c>
    </row>
    <row r="522" spans="1:10" ht="15.75" thickBot="1">
      <c r="A522" s="495" t="s">
        <v>114</v>
      </c>
      <c r="B522" s="113"/>
      <c r="C522" s="113"/>
      <c r="D522" s="113"/>
      <c r="E522" s="113"/>
      <c r="F522" s="113"/>
      <c r="G522" s="479"/>
      <c r="H522" s="113"/>
      <c r="I522" s="113"/>
      <c r="J522" s="496">
        <f t="shared" si="77"/>
        <v>0</v>
      </c>
    </row>
    <row r="523" spans="1:10">
      <c r="A523" s="497" t="s">
        <v>1570</v>
      </c>
      <c r="B523" s="498">
        <f t="shared" ref="B523:F524" si="78">SUM(B519,B521)</f>
        <v>0</v>
      </c>
      <c r="C523" s="498">
        <f t="shared" si="78"/>
        <v>0</v>
      </c>
      <c r="D523" s="498">
        <f t="shared" si="78"/>
        <v>0</v>
      </c>
      <c r="E523" s="498">
        <f t="shared" si="78"/>
        <v>0</v>
      </c>
      <c r="F523" s="498">
        <f t="shared" si="78"/>
        <v>0</v>
      </c>
      <c r="G523" s="499"/>
      <c r="H523" s="498">
        <f t="shared" ref="H523:J524" si="79">SUM(H519,H521)</f>
        <v>0</v>
      </c>
      <c r="I523" s="500">
        <f t="shared" si="79"/>
        <v>0</v>
      </c>
      <c r="J523" s="501">
        <f t="shared" si="79"/>
        <v>0</v>
      </c>
    </row>
    <row r="524" spans="1:10" ht="15.75" thickBot="1">
      <c r="A524" s="495" t="s">
        <v>114</v>
      </c>
      <c r="B524" s="502">
        <f t="shared" si="78"/>
        <v>0</v>
      </c>
      <c r="C524" s="502">
        <f t="shared" si="78"/>
        <v>0</v>
      </c>
      <c r="D524" s="502">
        <f t="shared" si="78"/>
        <v>0</v>
      </c>
      <c r="E524" s="502">
        <f t="shared" si="78"/>
        <v>0</v>
      </c>
      <c r="F524" s="502">
        <f t="shared" si="78"/>
        <v>0</v>
      </c>
      <c r="G524" s="502">
        <f>SUM(G520,G522)</f>
        <v>0</v>
      </c>
      <c r="H524" s="502">
        <f t="shared" si="79"/>
        <v>0</v>
      </c>
      <c r="I524" s="503">
        <f t="shared" si="79"/>
        <v>0</v>
      </c>
      <c r="J524" s="496">
        <f t="shared" si="79"/>
        <v>0</v>
      </c>
    </row>
    <row r="525" spans="1:10">
      <c r="A525" s="504" t="s">
        <v>1571</v>
      </c>
      <c r="B525" s="505">
        <f t="shared" ref="B525:J525" si="80">B523+B517</f>
        <v>1</v>
      </c>
      <c r="C525" s="505">
        <f t="shared" si="80"/>
        <v>2</v>
      </c>
      <c r="D525" s="505">
        <f t="shared" si="80"/>
        <v>7</v>
      </c>
      <c r="E525" s="505">
        <f t="shared" si="80"/>
        <v>7</v>
      </c>
      <c r="F525" s="505">
        <f t="shared" si="80"/>
        <v>1</v>
      </c>
      <c r="G525" s="505">
        <f t="shared" si="80"/>
        <v>0</v>
      </c>
      <c r="H525" s="505">
        <f t="shared" si="80"/>
        <v>0</v>
      </c>
      <c r="I525" s="505">
        <f t="shared" si="80"/>
        <v>10</v>
      </c>
      <c r="J525" s="506">
        <f t="shared" si="80"/>
        <v>28</v>
      </c>
    </row>
    <row r="526" spans="1:10" ht="15.75" thickBot="1">
      <c r="A526" s="477" t="s">
        <v>114</v>
      </c>
      <c r="B526" s="502">
        <f t="shared" ref="B526:J526" si="81">B524+B518</f>
        <v>0</v>
      </c>
      <c r="C526" s="502">
        <f t="shared" si="81"/>
        <v>0</v>
      </c>
      <c r="D526" s="502">
        <f t="shared" si="81"/>
        <v>3</v>
      </c>
      <c r="E526" s="502">
        <f t="shared" si="81"/>
        <v>1</v>
      </c>
      <c r="F526" s="502">
        <f t="shared" si="81"/>
        <v>0</v>
      </c>
      <c r="G526" s="502">
        <f t="shared" si="81"/>
        <v>0</v>
      </c>
      <c r="H526" s="502">
        <f t="shared" si="81"/>
        <v>0</v>
      </c>
      <c r="I526" s="502">
        <f t="shared" si="81"/>
        <v>1</v>
      </c>
      <c r="J526" s="496">
        <f t="shared" si="81"/>
        <v>5</v>
      </c>
    </row>
    <row r="527" spans="1:10" ht="15.75" thickBot="1"/>
    <row r="528" spans="1:10">
      <c r="A528" s="1222" t="s">
        <v>2435</v>
      </c>
      <c r="B528" s="1131" t="s">
        <v>1559</v>
      </c>
      <c r="C528" s="1131" t="s">
        <v>1560</v>
      </c>
      <c r="D528" s="1219" t="s">
        <v>1561</v>
      </c>
      <c r="E528" s="1219" t="s">
        <v>1562</v>
      </c>
      <c r="F528" s="1219" t="s">
        <v>1563</v>
      </c>
      <c r="G528" s="1219" t="s">
        <v>1564</v>
      </c>
      <c r="H528" s="1191" t="s">
        <v>1565</v>
      </c>
      <c r="I528" s="1191" t="s">
        <v>1566</v>
      </c>
      <c r="J528" s="1220" t="s">
        <v>1567</v>
      </c>
    </row>
    <row r="529" spans="1:10" ht="39.950000000000003" customHeight="1" thickBot="1">
      <c r="A529" s="1223"/>
      <c r="B529" s="1145"/>
      <c r="C529" s="1145"/>
      <c r="D529" s="1192"/>
      <c r="E529" s="1192"/>
      <c r="F529" s="1192"/>
      <c r="G529" s="1192"/>
      <c r="H529" s="1192"/>
      <c r="I529" s="1192"/>
      <c r="J529" s="1221"/>
    </row>
    <row r="530" spans="1:10">
      <c r="A530" s="472" t="s">
        <v>25</v>
      </c>
      <c r="B530" s="473">
        <v>1</v>
      </c>
      <c r="C530" s="473">
        <v>3</v>
      </c>
      <c r="D530" s="473">
        <v>15</v>
      </c>
      <c r="E530" s="473">
        <v>19</v>
      </c>
      <c r="F530" s="473">
        <v>1</v>
      </c>
      <c r="G530" s="473">
        <v>9</v>
      </c>
      <c r="H530" s="474"/>
      <c r="I530" s="475">
        <v>0</v>
      </c>
      <c r="J530" s="476">
        <f t="shared" ref="J530:J535" si="82">SUM(B530:I530)</f>
        <v>48</v>
      </c>
    </row>
    <row r="531" spans="1:10" ht="15.75" thickBot="1">
      <c r="A531" s="477" t="s">
        <v>114</v>
      </c>
      <c r="B531" s="478">
        <v>0</v>
      </c>
      <c r="C531" s="478">
        <v>1</v>
      </c>
      <c r="D531" s="478">
        <v>5</v>
      </c>
      <c r="E531" s="478">
        <v>2</v>
      </c>
      <c r="F531" s="478">
        <v>0</v>
      </c>
      <c r="G531" s="478">
        <v>1</v>
      </c>
      <c r="H531" s="479"/>
      <c r="I531" s="480">
        <v>0</v>
      </c>
      <c r="J531" s="481">
        <f t="shared" si="82"/>
        <v>9</v>
      </c>
    </row>
    <row r="532" spans="1:10">
      <c r="A532" s="482" t="s">
        <v>1568</v>
      </c>
      <c r="B532" s="483"/>
      <c r="C532" s="483"/>
      <c r="D532" s="483"/>
      <c r="E532" s="483"/>
      <c r="F532" s="483"/>
      <c r="G532" s="484"/>
      <c r="H532" s="483"/>
      <c r="I532" s="485"/>
      <c r="J532" s="486">
        <f t="shared" si="82"/>
        <v>0</v>
      </c>
    </row>
    <row r="533" spans="1:10" ht="15.75" thickBot="1">
      <c r="A533" s="487" t="s">
        <v>114</v>
      </c>
      <c r="B533" s="488"/>
      <c r="C533" s="488"/>
      <c r="D533" s="488"/>
      <c r="E533" s="488"/>
      <c r="F533" s="488"/>
      <c r="G533" s="489"/>
      <c r="H533" s="488"/>
      <c r="I533" s="490"/>
      <c r="J533" s="491">
        <f t="shared" si="82"/>
        <v>0</v>
      </c>
    </row>
    <row r="534" spans="1:10">
      <c r="A534" s="492" t="s">
        <v>1569</v>
      </c>
      <c r="B534" s="493"/>
      <c r="C534" s="493"/>
      <c r="D534" s="493"/>
      <c r="E534" s="493"/>
      <c r="F534" s="493"/>
      <c r="G534" s="474"/>
      <c r="H534" s="493"/>
      <c r="I534" s="493"/>
      <c r="J534" s="494">
        <f t="shared" si="82"/>
        <v>0</v>
      </c>
    </row>
    <row r="535" spans="1:10" ht="15.75" thickBot="1">
      <c r="A535" s="495" t="s">
        <v>114</v>
      </c>
      <c r="B535" s="113"/>
      <c r="C535" s="113"/>
      <c r="D535" s="113"/>
      <c r="E535" s="113"/>
      <c r="F535" s="113"/>
      <c r="G535" s="479"/>
      <c r="H535" s="113"/>
      <c r="I535" s="113"/>
      <c r="J535" s="496">
        <f t="shared" si="82"/>
        <v>0</v>
      </c>
    </row>
    <row r="536" spans="1:10">
      <c r="A536" s="497" t="s">
        <v>1570</v>
      </c>
      <c r="B536" s="498">
        <f t="shared" ref="B536:F537" si="83">SUM(B532,B534)</f>
        <v>0</v>
      </c>
      <c r="C536" s="498">
        <f t="shared" si="83"/>
        <v>0</v>
      </c>
      <c r="D536" s="498">
        <f t="shared" si="83"/>
        <v>0</v>
      </c>
      <c r="E536" s="498">
        <f t="shared" si="83"/>
        <v>0</v>
      </c>
      <c r="F536" s="498">
        <f t="shared" si="83"/>
        <v>0</v>
      </c>
      <c r="G536" s="499"/>
      <c r="H536" s="498">
        <f t="shared" ref="H536:J537" si="84">SUM(H532,H534)</f>
        <v>0</v>
      </c>
      <c r="I536" s="500">
        <f t="shared" si="84"/>
        <v>0</v>
      </c>
      <c r="J536" s="501">
        <f t="shared" si="84"/>
        <v>0</v>
      </c>
    </row>
    <row r="537" spans="1:10" ht="15.75" thickBot="1">
      <c r="A537" s="495" t="s">
        <v>114</v>
      </c>
      <c r="B537" s="502">
        <f t="shared" si="83"/>
        <v>0</v>
      </c>
      <c r="C537" s="502">
        <f t="shared" si="83"/>
        <v>0</v>
      </c>
      <c r="D537" s="502">
        <f t="shared" si="83"/>
        <v>0</v>
      </c>
      <c r="E537" s="502">
        <f t="shared" si="83"/>
        <v>0</v>
      </c>
      <c r="F537" s="502">
        <f t="shared" si="83"/>
        <v>0</v>
      </c>
      <c r="G537" s="502">
        <f>SUM(G533,G535)</f>
        <v>0</v>
      </c>
      <c r="H537" s="502">
        <f t="shared" si="84"/>
        <v>0</v>
      </c>
      <c r="I537" s="503">
        <f t="shared" si="84"/>
        <v>0</v>
      </c>
      <c r="J537" s="496">
        <f t="shared" si="84"/>
        <v>0</v>
      </c>
    </row>
    <row r="538" spans="1:10">
      <c r="A538" s="504" t="s">
        <v>1571</v>
      </c>
      <c r="B538" s="505">
        <f t="shared" ref="B538:J538" si="85">B536+B530</f>
        <v>1</v>
      </c>
      <c r="C538" s="505">
        <f t="shared" si="85"/>
        <v>3</v>
      </c>
      <c r="D538" s="505">
        <f t="shared" si="85"/>
        <v>15</v>
      </c>
      <c r="E538" s="505">
        <f t="shared" si="85"/>
        <v>19</v>
      </c>
      <c r="F538" s="505">
        <f t="shared" si="85"/>
        <v>1</v>
      </c>
      <c r="G538" s="505">
        <f t="shared" si="85"/>
        <v>9</v>
      </c>
      <c r="H538" s="505">
        <f t="shared" si="85"/>
        <v>0</v>
      </c>
      <c r="I538" s="505">
        <f t="shared" si="85"/>
        <v>0</v>
      </c>
      <c r="J538" s="506">
        <f t="shared" si="85"/>
        <v>48</v>
      </c>
    </row>
    <row r="539" spans="1:10" ht="15.75" thickBot="1">
      <c r="A539" s="477" t="s">
        <v>114</v>
      </c>
      <c r="B539" s="502">
        <f t="shared" ref="B539:J539" si="86">B537+B531</f>
        <v>0</v>
      </c>
      <c r="C539" s="502">
        <f t="shared" si="86"/>
        <v>1</v>
      </c>
      <c r="D539" s="502">
        <f t="shared" si="86"/>
        <v>5</v>
      </c>
      <c r="E539" s="502">
        <f t="shared" si="86"/>
        <v>2</v>
      </c>
      <c r="F539" s="502">
        <f t="shared" si="86"/>
        <v>0</v>
      </c>
      <c r="G539" s="502">
        <f t="shared" si="86"/>
        <v>1</v>
      </c>
      <c r="H539" s="502">
        <f t="shared" si="86"/>
        <v>0</v>
      </c>
      <c r="I539" s="502">
        <f t="shared" si="86"/>
        <v>0</v>
      </c>
      <c r="J539" s="496">
        <f t="shared" si="86"/>
        <v>9</v>
      </c>
    </row>
    <row r="540" spans="1:10" ht="15.75" thickBot="1"/>
    <row r="541" spans="1:10">
      <c r="A541" s="1222" t="s">
        <v>1551</v>
      </c>
      <c r="B541" s="1190" t="s">
        <v>1559</v>
      </c>
      <c r="C541" s="1190" t="s">
        <v>1560</v>
      </c>
      <c r="D541" s="1191" t="s">
        <v>1561</v>
      </c>
      <c r="E541" s="1191" t="s">
        <v>1562</v>
      </c>
      <c r="F541" s="1191" t="s">
        <v>1563</v>
      </c>
      <c r="G541" s="1191" t="s">
        <v>1564</v>
      </c>
      <c r="H541" s="1191" t="s">
        <v>1565</v>
      </c>
      <c r="I541" s="1191" t="s">
        <v>1566</v>
      </c>
      <c r="J541" s="1220" t="s">
        <v>1567</v>
      </c>
    </row>
    <row r="542" spans="1:10" ht="39.950000000000003" customHeight="1" thickBot="1">
      <c r="A542" s="1223"/>
      <c r="B542" s="1145"/>
      <c r="C542" s="1145"/>
      <c r="D542" s="1192"/>
      <c r="E542" s="1192"/>
      <c r="F542" s="1192"/>
      <c r="G542" s="1192"/>
      <c r="H542" s="1192"/>
      <c r="I542" s="1192"/>
      <c r="J542" s="1221"/>
    </row>
    <row r="543" spans="1:10">
      <c r="A543" s="472" t="s">
        <v>1583</v>
      </c>
      <c r="B543" s="473">
        <v>1</v>
      </c>
      <c r="C543" s="473">
        <v>4</v>
      </c>
      <c r="D543" s="473">
        <v>18</v>
      </c>
      <c r="E543" s="473">
        <v>39</v>
      </c>
      <c r="F543" s="473">
        <v>1</v>
      </c>
      <c r="G543" s="473">
        <v>15</v>
      </c>
      <c r="H543" s="474"/>
      <c r="I543" s="473">
        <v>26</v>
      </c>
      <c r="J543" s="476">
        <f t="shared" ref="J543:J566" si="87">SUM(B543:I543)</f>
        <v>104</v>
      </c>
    </row>
    <row r="544" spans="1:10" ht="15.75" thickBot="1">
      <c r="A544" s="477" t="s">
        <v>114</v>
      </c>
      <c r="B544" s="478">
        <v>0</v>
      </c>
      <c r="C544" s="478">
        <v>1</v>
      </c>
      <c r="D544" s="478">
        <v>6</v>
      </c>
      <c r="E544" s="478">
        <v>4</v>
      </c>
      <c r="F544" s="478">
        <v>0</v>
      </c>
      <c r="G544" s="478">
        <v>2</v>
      </c>
      <c r="H544" s="479"/>
      <c r="I544" s="480">
        <v>10</v>
      </c>
      <c r="J544" s="481">
        <f t="shared" si="87"/>
        <v>23</v>
      </c>
    </row>
    <row r="545" spans="1:10">
      <c r="A545" s="482" t="s">
        <v>646</v>
      </c>
      <c r="B545" s="483">
        <v>1</v>
      </c>
      <c r="C545" s="483">
        <v>3</v>
      </c>
      <c r="D545" s="483">
        <v>7</v>
      </c>
      <c r="E545" s="483">
        <v>9</v>
      </c>
      <c r="F545" s="483">
        <v>1</v>
      </c>
      <c r="G545" s="484"/>
      <c r="H545" s="483"/>
      <c r="I545" s="485">
        <v>23</v>
      </c>
      <c r="J545" s="486">
        <f t="shared" si="87"/>
        <v>44</v>
      </c>
    </row>
    <row r="546" spans="1:10" ht="15.75" thickBot="1">
      <c r="A546" s="487" t="s">
        <v>114</v>
      </c>
      <c r="B546" s="488">
        <v>0</v>
      </c>
      <c r="C546" s="488">
        <v>1</v>
      </c>
      <c r="D546" s="488">
        <v>2</v>
      </c>
      <c r="E546" s="488">
        <v>1</v>
      </c>
      <c r="F546" s="488">
        <v>0</v>
      </c>
      <c r="G546" s="489"/>
      <c r="H546" s="488"/>
      <c r="I546" s="490">
        <v>2</v>
      </c>
      <c r="J546" s="491">
        <f t="shared" si="87"/>
        <v>6</v>
      </c>
    </row>
    <row r="547" spans="1:10">
      <c r="A547" s="492" t="s">
        <v>527</v>
      </c>
      <c r="B547" s="493">
        <v>1</v>
      </c>
      <c r="C547" s="493">
        <v>5</v>
      </c>
      <c r="D547" s="493">
        <v>25</v>
      </c>
      <c r="E547" s="493">
        <v>27</v>
      </c>
      <c r="F547" s="493">
        <v>1</v>
      </c>
      <c r="G547" s="474"/>
      <c r="H547" s="493"/>
      <c r="I547" s="493">
        <v>27</v>
      </c>
      <c r="J547" s="494">
        <f t="shared" si="87"/>
        <v>86</v>
      </c>
    </row>
    <row r="548" spans="1:10" ht="15.75" thickBot="1">
      <c r="A548" s="495" t="s">
        <v>114</v>
      </c>
      <c r="B548" s="113">
        <v>0</v>
      </c>
      <c r="C548" s="113">
        <v>1</v>
      </c>
      <c r="D548" s="113">
        <v>4</v>
      </c>
      <c r="E548" s="113">
        <v>5</v>
      </c>
      <c r="F548" s="113">
        <v>0</v>
      </c>
      <c r="G548" s="479"/>
      <c r="H548" s="113"/>
      <c r="I548" s="113">
        <v>5</v>
      </c>
      <c r="J548" s="496">
        <f t="shared" si="87"/>
        <v>15</v>
      </c>
    </row>
    <row r="549" spans="1:10">
      <c r="A549" s="492" t="s">
        <v>650</v>
      </c>
      <c r="B549" s="493">
        <v>1</v>
      </c>
      <c r="C549" s="493">
        <v>4</v>
      </c>
      <c r="D549" s="493">
        <v>24</v>
      </c>
      <c r="E549" s="493">
        <v>20</v>
      </c>
      <c r="F549" s="493">
        <v>1</v>
      </c>
      <c r="G549" s="474"/>
      <c r="H549" s="493"/>
      <c r="I549" s="493">
        <v>15</v>
      </c>
      <c r="J549" s="494">
        <f t="shared" si="87"/>
        <v>65</v>
      </c>
    </row>
    <row r="550" spans="1:10" ht="15.75" thickBot="1">
      <c r="A550" s="495" t="s">
        <v>114</v>
      </c>
      <c r="B550" s="113">
        <v>0</v>
      </c>
      <c r="C550" s="113">
        <v>0</v>
      </c>
      <c r="D550" s="113">
        <v>1</v>
      </c>
      <c r="E550" s="113">
        <v>0</v>
      </c>
      <c r="F550" s="113">
        <v>0</v>
      </c>
      <c r="G550" s="479"/>
      <c r="H550" s="113"/>
      <c r="I550" s="113">
        <v>2</v>
      </c>
      <c r="J550" s="496">
        <f t="shared" si="87"/>
        <v>3</v>
      </c>
    </row>
    <row r="551" spans="1:10">
      <c r="A551" s="492" t="s">
        <v>530</v>
      </c>
      <c r="B551" s="493">
        <v>1</v>
      </c>
      <c r="C551" s="493">
        <v>4</v>
      </c>
      <c r="D551" s="493">
        <v>8</v>
      </c>
      <c r="E551" s="493">
        <v>15</v>
      </c>
      <c r="F551" s="493">
        <v>1</v>
      </c>
      <c r="G551" s="474"/>
      <c r="H551" s="493"/>
      <c r="I551" s="493">
        <v>12</v>
      </c>
      <c r="J551" s="494">
        <f t="shared" si="87"/>
        <v>41</v>
      </c>
    </row>
    <row r="552" spans="1:10" ht="15.75" thickBot="1">
      <c r="A552" s="495" t="s">
        <v>114</v>
      </c>
      <c r="B552" s="113">
        <v>0</v>
      </c>
      <c r="C552" s="113">
        <v>0</v>
      </c>
      <c r="D552" s="113">
        <v>0</v>
      </c>
      <c r="E552" s="113">
        <v>0</v>
      </c>
      <c r="F552" s="113">
        <v>0</v>
      </c>
      <c r="G552" s="479"/>
      <c r="H552" s="113"/>
      <c r="I552" s="113">
        <v>4</v>
      </c>
      <c r="J552" s="496">
        <f t="shared" si="87"/>
        <v>4</v>
      </c>
    </row>
    <row r="553" spans="1:10">
      <c r="A553" s="523" t="s">
        <v>533</v>
      </c>
      <c r="B553" s="493">
        <v>1</v>
      </c>
      <c r="C553" s="493">
        <v>3</v>
      </c>
      <c r="D553" s="493">
        <v>8</v>
      </c>
      <c r="E553" s="493">
        <v>6</v>
      </c>
      <c r="F553" s="493">
        <v>1</v>
      </c>
      <c r="G553" s="474"/>
      <c r="H553" s="493"/>
      <c r="I553" s="493">
        <v>13</v>
      </c>
      <c r="J553" s="494">
        <f t="shared" si="87"/>
        <v>32</v>
      </c>
    </row>
    <row r="554" spans="1:10" ht="15.75" thickBot="1">
      <c r="A554" s="520" t="s">
        <v>114</v>
      </c>
      <c r="B554" s="113">
        <v>0</v>
      </c>
      <c r="C554" s="113">
        <v>0</v>
      </c>
      <c r="D554" s="113">
        <v>2</v>
      </c>
      <c r="E554" s="113">
        <v>1</v>
      </c>
      <c r="F554" s="113">
        <v>0</v>
      </c>
      <c r="G554" s="479"/>
      <c r="H554" s="113"/>
      <c r="I554" s="113">
        <v>3</v>
      </c>
      <c r="J554" s="496">
        <f t="shared" si="87"/>
        <v>6</v>
      </c>
    </row>
    <row r="555" spans="1:10">
      <c r="A555" s="492" t="s">
        <v>647</v>
      </c>
      <c r="B555" s="493">
        <v>1</v>
      </c>
      <c r="C555" s="493">
        <v>4</v>
      </c>
      <c r="D555" s="493">
        <v>11</v>
      </c>
      <c r="E555" s="493">
        <v>16</v>
      </c>
      <c r="F555" s="493">
        <v>1</v>
      </c>
      <c r="G555" s="474"/>
      <c r="H555" s="493"/>
      <c r="I555" s="493">
        <v>9</v>
      </c>
      <c r="J555" s="494">
        <f t="shared" si="87"/>
        <v>42</v>
      </c>
    </row>
    <row r="556" spans="1:10" ht="15.75" thickBot="1">
      <c r="A556" s="495" t="s">
        <v>114</v>
      </c>
      <c r="B556" s="113">
        <v>0</v>
      </c>
      <c r="C556" s="113">
        <v>1</v>
      </c>
      <c r="D556" s="113">
        <v>3</v>
      </c>
      <c r="E556" s="113">
        <v>3</v>
      </c>
      <c r="F556" s="113">
        <v>0</v>
      </c>
      <c r="G556" s="479"/>
      <c r="H556" s="113"/>
      <c r="I556" s="113">
        <v>2</v>
      </c>
      <c r="J556" s="496">
        <f t="shared" si="87"/>
        <v>9</v>
      </c>
    </row>
    <row r="557" spans="1:10">
      <c r="A557" s="492" t="s">
        <v>649</v>
      </c>
      <c r="B557" s="493">
        <v>1</v>
      </c>
      <c r="C557" s="493">
        <v>4</v>
      </c>
      <c r="D557" s="493">
        <v>27</v>
      </c>
      <c r="E557" s="493">
        <v>12</v>
      </c>
      <c r="F557" s="493"/>
      <c r="G557" s="474"/>
      <c r="H557" s="493"/>
      <c r="I557" s="493">
        <v>4</v>
      </c>
      <c r="J557" s="494">
        <f t="shared" si="87"/>
        <v>48</v>
      </c>
    </row>
    <row r="558" spans="1:10" ht="15.75" thickBot="1">
      <c r="A558" s="495" t="s">
        <v>114</v>
      </c>
      <c r="B558" s="113">
        <v>0</v>
      </c>
      <c r="C558" s="113">
        <v>3</v>
      </c>
      <c r="D558" s="113">
        <v>4</v>
      </c>
      <c r="E558" s="113">
        <v>7</v>
      </c>
      <c r="F558" s="113"/>
      <c r="G558" s="479"/>
      <c r="H558" s="113"/>
      <c r="I558" s="113">
        <v>1</v>
      </c>
      <c r="J558" s="496">
        <f t="shared" si="87"/>
        <v>15</v>
      </c>
    </row>
    <row r="559" spans="1:10" ht="26.25">
      <c r="A559" s="492" t="s">
        <v>648</v>
      </c>
      <c r="B559" s="493">
        <v>1</v>
      </c>
      <c r="C559" s="493">
        <v>4</v>
      </c>
      <c r="D559" s="493">
        <v>12</v>
      </c>
      <c r="E559" s="493">
        <v>20</v>
      </c>
      <c r="F559" s="493">
        <v>1</v>
      </c>
      <c r="G559" s="474"/>
      <c r="H559" s="493"/>
      <c r="I559" s="493">
        <v>14</v>
      </c>
      <c r="J559" s="522">
        <f t="shared" si="87"/>
        <v>52</v>
      </c>
    </row>
    <row r="560" spans="1:10" ht="15.75" thickBot="1">
      <c r="A560" s="495" t="s">
        <v>114</v>
      </c>
      <c r="B560" s="113">
        <v>1</v>
      </c>
      <c r="C560" s="113">
        <v>0</v>
      </c>
      <c r="D560" s="113">
        <v>3</v>
      </c>
      <c r="E560" s="113">
        <v>2</v>
      </c>
      <c r="F560" s="113">
        <v>0</v>
      </c>
      <c r="G560" s="479"/>
      <c r="H560" s="113"/>
      <c r="I560" s="113">
        <v>1</v>
      </c>
      <c r="J560" s="496">
        <f t="shared" si="87"/>
        <v>7</v>
      </c>
    </row>
    <row r="561" spans="1:10">
      <c r="A561" s="492" t="s">
        <v>1582</v>
      </c>
      <c r="B561" s="493"/>
      <c r="C561" s="493"/>
      <c r="D561" s="493"/>
      <c r="E561" s="493"/>
      <c r="F561" s="493"/>
      <c r="G561" s="474"/>
      <c r="H561" s="493">
        <v>1</v>
      </c>
      <c r="I561" s="493">
        <v>12</v>
      </c>
      <c r="J561" s="494">
        <f t="shared" si="87"/>
        <v>13</v>
      </c>
    </row>
    <row r="562" spans="1:10" ht="15.75" thickBot="1">
      <c r="A562" s="495" t="s">
        <v>114</v>
      </c>
      <c r="B562" s="113"/>
      <c r="C562" s="113"/>
      <c r="D562" s="113"/>
      <c r="E562" s="113"/>
      <c r="F562" s="113"/>
      <c r="G562" s="479"/>
      <c r="H562" s="113">
        <v>1</v>
      </c>
      <c r="I562" s="113">
        <v>5</v>
      </c>
      <c r="J562" s="496">
        <f t="shared" si="87"/>
        <v>6</v>
      </c>
    </row>
    <row r="563" spans="1:10">
      <c r="A563" s="492" t="s">
        <v>652</v>
      </c>
      <c r="B563" s="493"/>
      <c r="C563" s="493"/>
      <c r="D563" s="493"/>
      <c r="E563" s="493"/>
      <c r="F563" s="493"/>
      <c r="G563" s="474"/>
      <c r="H563" s="493">
        <v>1</v>
      </c>
      <c r="I563" s="493">
        <v>23</v>
      </c>
      <c r="J563" s="494">
        <f t="shared" si="87"/>
        <v>24</v>
      </c>
    </row>
    <row r="564" spans="1:10" ht="15.75" thickBot="1">
      <c r="A564" s="495" t="s">
        <v>114</v>
      </c>
      <c r="B564" s="113"/>
      <c r="C564" s="113"/>
      <c r="D564" s="113"/>
      <c r="E564" s="113"/>
      <c r="F564" s="113"/>
      <c r="G564" s="479"/>
      <c r="H564" s="113">
        <v>0</v>
      </c>
      <c r="I564" s="113">
        <v>5</v>
      </c>
      <c r="J564" s="496">
        <f t="shared" si="87"/>
        <v>5</v>
      </c>
    </row>
    <row r="565" spans="1:10">
      <c r="A565" s="492" t="s">
        <v>1581</v>
      </c>
      <c r="B565" s="493"/>
      <c r="C565" s="493"/>
      <c r="D565" s="493"/>
      <c r="E565" s="493"/>
      <c r="F565" s="493"/>
      <c r="G565" s="474"/>
      <c r="H565" s="493">
        <v>1</v>
      </c>
      <c r="I565" s="493">
        <v>17</v>
      </c>
      <c r="J565" s="494">
        <f t="shared" si="87"/>
        <v>18</v>
      </c>
    </row>
    <row r="566" spans="1:10" ht="15.75" thickBot="1">
      <c r="A566" s="495" t="s">
        <v>114</v>
      </c>
      <c r="B566" s="113"/>
      <c r="C566" s="113"/>
      <c r="D566" s="113"/>
      <c r="E566" s="113"/>
      <c r="F566" s="113"/>
      <c r="G566" s="479"/>
      <c r="H566" s="113">
        <v>0</v>
      </c>
      <c r="I566" s="113">
        <v>1</v>
      </c>
      <c r="J566" s="496">
        <f t="shared" si="87"/>
        <v>1</v>
      </c>
    </row>
    <row r="567" spans="1:10">
      <c r="A567" s="497" t="s">
        <v>1570</v>
      </c>
      <c r="B567" s="498">
        <f t="shared" ref="B567:F568" si="88">SUM(B545,B547,B549,B551,B553,B555,B557,B559,B561,B563,B565)</f>
        <v>8</v>
      </c>
      <c r="C567" s="498">
        <f t="shared" si="88"/>
        <v>31</v>
      </c>
      <c r="D567" s="498">
        <f t="shared" si="88"/>
        <v>122</v>
      </c>
      <c r="E567" s="498">
        <f t="shared" si="88"/>
        <v>125</v>
      </c>
      <c r="F567" s="498">
        <f t="shared" si="88"/>
        <v>7</v>
      </c>
      <c r="G567" s="474"/>
      <c r="H567" s="498">
        <f t="shared" ref="H567:J568" si="89">SUM(H545,H547,H549,H551,H553,H555,H557,H559,H561,H563,H565)</f>
        <v>3</v>
      </c>
      <c r="I567" s="498">
        <f t="shared" si="89"/>
        <v>169</v>
      </c>
      <c r="J567" s="501">
        <f t="shared" si="89"/>
        <v>465</v>
      </c>
    </row>
    <row r="568" spans="1:10" ht="15.75" thickBot="1">
      <c r="A568" s="495" t="s">
        <v>114</v>
      </c>
      <c r="B568" s="502">
        <f t="shared" si="88"/>
        <v>1</v>
      </c>
      <c r="C568" s="502">
        <f t="shared" si="88"/>
        <v>6</v>
      </c>
      <c r="D568" s="502">
        <f t="shared" si="88"/>
        <v>19</v>
      </c>
      <c r="E568" s="502">
        <f t="shared" si="88"/>
        <v>19</v>
      </c>
      <c r="F568" s="502">
        <f t="shared" si="88"/>
        <v>0</v>
      </c>
      <c r="G568" s="479"/>
      <c r="H568" s="502">
        <f t="shared" si="89"/>
        <v>1</v>
      </c>
      <c r="I568" s="502">
        <f t="shared" si="89"/>
        <v>31</v>
      </c>
      <c r="J568" s="496">
        <f t="shared" si="89"/>
        <v>77</v>
      </c>
    </row>
    <row r="569" spans="1:10">
      <c r="A569" s="521" t="s">
        <v>1580</v>
      </c>
      <c r="B569" s="493"/>
      <c r="C569" s="493"/>
      <c r="D569" s="493"/>
      <c r="E569" s="493"/>
      <c r="F569" s="493"/>
      <c r="G569" s="474"/>
      <c r="H569" s="493">
        <v>5</v>
      </c>
      <c r="I569" s="493">
        <v>13</v>
      </c>
      <c r="J569" s="494">
        <f>SUM(B569:I569)</f>
        <v>18</v>
      </c>
    </row>
    <row r="570" spans="1:10" ht="15.75" thickBot="1">
      <c r="A570" s="520" t="s">
        <v>114</v>
      </c>
      <c r="B570" s="113"/>
      <c r="C570" s="113"/>
      <c r="D570" s="113"/>
      <c r="E570" s="113"/>
      <c r="F570" s="113"/>
      <c r="G570" s="479"/>
      <c r="H570" s="113">
        <v>2</v>
      </c>
      <c r="I570" s="113">
        <v>4</v>
      </c>
      <c r="J570" s="496">
        <f>SUM(B570:I570)</f>
        <v>6</v>
      </c>
    </row>
    <row r="571" spans="1:10">
      <c r="A571" s="504" t="s">
        <v>1571</v>
      </c>
      <c r="B571" s="505">
        <f>B567+B543+B569</f>
        <v>9</v>
      </c>
      <c r="C571" s="505">
        <f>C567+C543+C569</f>
        <v>35</v>
      </c>
      <c r="D571" s="505">
        <f>D567+D543+D569</f>
        <v>140</v>
      </c>
      <c r="E571" s="505">
        <f>E567+E543+E569</f>
        <v>164</v>
      </c>
      <c r="F571" s="505">
        <f>F567+F543+F569</f>
        <v>8</v>
      </c>
      <c r="G571" s="505">
        <f>G567+G543</f>
        <v>15</v>
      </c>
      <c r="H571" s="505">
        <f t="shared" ref="H571:J572" si="90">H567+H543+H569</f>
        <v>8</v>
      </c>
      <c r="I571" s="505">
        <f t="shared" si="90"/>
        <v>208</v>
      </c>
      <c r="J571" s="506">
        <f t="shared" si="90"/>
        <v>587</v>
      </c>
    </row>
    <row r="572" spans="1:10" ht="15.75" thickBot="1">
      <c r="A572" s="477" t="s">
        <v>114</v>
      </c>
      <c r="B572" s="502">
        <f>B568+B544</f>
        <v>1</v>
      </c>
      <c r="C572" s="502">
        <f>C568+C544</f>
        <v>7</v>
      </c>
      <c r="D572" s="502">
        <f>D568+D544</f>
        <v>25</v>
      </c>
      <c r="E572" s="502">
        <f>E568+E544</f>
        <v>23</v>
      </c>
      <c r="F572" s="502">
        <f>F568+F544</f>
        <v>0</v>
      </c>
      <c r="G572" s="502">
        <f>G568+G544</f>
        <v>2</v>
      </c>
      <c r="H572" s="502">
        <f t="shared" si="90"/>
        <v>3</v>
      </c>
      <c r="I572" s="502">
        <f t="shared" si="90"/>
        <v>45</v>
      </c>
      <c r="J572" s="519">
        <f t="shared" si="90"/>
        <v>106</v>
      </c>
    </row>
    <row r="573" spans="1:10" ht="15.75" thickBot="1"/>
    <row r="574" spans="1:10">
      <c r="A574" s="1222" t="s">
        <v>1579</v>
      </c>
      <c r="B574" s="1131" t="s">
        <v>1559</v>
      </c>
      <c r="C574" s="1131" t="s">
        <v>1560</v>
      </c>
      <c r="D574" s="1219" t="s">
        <v>1561</v>
      </c>
      <c r="E574" s="1219" t="s">
        <v>1562</v>
      </c>
      <c r="F574" s="1219" t="s">
        <v>1563</v>
      </c>
      <c r="G574" s="1219" t="s">
        <v>1564</v>
      </c>
      <c r="H574" s="1191" t="s">
        <v>1565</v>
      </c>
      <c r="I574" s="1191" t="s">
        <v>1566</v>
      </c>
      <c r="J574" s="1220" t="s">
        <v>1567</v>
      </c>
    </row>
    <row r="575" spans="1:10" ht="39.950000000000003" customHeight="1" thickBot="1">
      <c r="A575" s="1223"/>
      <c r="B575" s="1145"/>
      <c r="C575" s="1145"/>
      <c r="D575" s="1192"/>
      <c r="E575" s="1192"/>
      <c r="F575" s="1192"/>
      <c r="G575" s="1192"/>
      <c r="H575" s="1192"/>
      <c r="I575" s="1192"/>
      <c r="J575" s="1221"/>
    </row>
    <row r="576" spans="1:10">
      <c r="A576" s="472" t="s">
        <v>1579</v>
      </c>
      <c r="B576" s="473">
        <v>1</v>
      </c>
      <c r="C576" s="473">
        <v>4</v>
      </c>
      <c r="D576" s="473">
        <v>41</v>
      </c>
      <c r="E576" s="473">
        <v>27</v>
      </c>
      <c r="F576" s="473">
        <v>1</v>
      </c>
      <c r="G576" s="473">
        <v>12</v>
      </c>
      <c r="H576" s="474"/>
      <c r="I576" s="475"/>
      <c r="J576" s="476">
        <v>86</v>
      </c>
    </row>
    <row r="577" spans="1:10" ht="15.75" thickBot="1">
      <c r="A577" s="477" t="s">
        <v>114</v>
      </c>
      <c r="B577" s="478"/>
      <c r="C577" s="478"/>
      <c r="D577" s="478">
        <v>9</v>
      </c>
      <c r="E577" s="478">
        <v>1</v>
      </c>
      <c r="F577" s="478"/>
      <c r="G577" s="478"/>
      <c r="H577" s="479"/>
      <c r="I577" s="480"/>
      <c r="J577" s="481">
        <f>SUM(B577:I577)</f>
        <v>10</v>
      </c>
    </row>
    <row r="578" spans="1:10">
      <c r="A578" s="482" t="s">
        <v>528</v>
      </c>
      <c r="B578" s="483">
        <v>1</v>
      </c>
      <c r="C578" s="483">
        <v>4</v>
      </c>
      <c r="D578" s="483">
        <v>12</v>
      </c>
      <c r="E578" s="483">
        <v>30</v>
      </c>
      <c r="F578" s="483">
        <v>1</v>
      </c>
      <c r="G578" s="484"/>
      <c r="H578" s="483"/>
      <c r="I578" s="485">
        <v>7</v>
      </c>
      <c r="J578" s="486">
        <f>SUM(B578:I578)</f>
        <v>55</v>
      </c>
    </row>
    <row r="579" spans="1:10" ht="15.75" thickBot="1">
      <c r="A579" s="487" t="s">
        <v>114</v>
      </c>
      <c r="B579" s="488"/>
      <c r="C579" s="488"/>
      <c r="D579" s="488">
        <v>3</v>
      </c>
      <c r="E579" s="488">
        <v>2</v>
      </c>
      <c r="F579" s="488"/>
      <c r="G579" s="489"/>
      <c r="H579" s="488"/>
      <c r="I579" s="490">
        <v>1</v>
      </c>
      <c r="J579" s="491">
        <f>SUM(B579:I579)</f>
        <v>6</v>
      </c>
    </row>
    <row r="580" spans="1:10">
      <c r="A580" s="492" t="s">
        <v>529</v>
      </c>
      <c r="B580" s="493">
        <v>1</v>
      </c>
      <c r="C580" s="493">
        <v>4</v>
      </c>
      <c r="D580" s="493">
        <v>13</v>
      </c>
      <c r="E580" s="493">
        <v>30</v>
      </c>
      <c r="F580" s="493">
        <v>1</v>
      </c>
      <c r="G580" s="474"/>
      <c r="H580" s="493"/>
      <c r="I580" s="493">
        <v>6</v>
      </c>
      <c r="J580" s="494">
        <f>SUM(B580:I580)</f>
        <v>55</v>
      </c>
    </row>
    <row r="581" spans="1:10" ht="15.75" thickBot="1">
      <c r="A581" s="495" t="s">
        <v>114</v>
      </c>
      <c r="B581" s="113"/>
      <c r="C581" s="113">
        <v>1</v>
      </c>
      <c r="D581" s="113">
        <v>2</v>
      </c>
      <c r="E581" s="113">
        <v>2</v>
      </c>
      <c r="F581" s="113"/>
      <c r="G581" s="479"/>
      <c r="H581" s="113"/>
      <c r="I581" s="113"/>
      <c r="J581" s="496">
        <f>SUM(B581:I581)</f>
        <v>5</v>
      </c>
    </row>
    <row r="582" spans="1:10">
      <c r="A582" s="518" t="s">
        <v>659</v>
      </c>
      <c r="B582" s="516">
        <v>1</v>
      </c>
      <c r="C582" s="516">
        <v>4</v>
      </c>
      <c r="D582" s="516">
        <v>12</v>
      </c>
      <c r="E582" s="516">
        <v>40</v>
      </c>
      <c r="F582" s="516">
        <v>1</v>
      </c>
      <c r="G582" s="517"/>
      <c r="H582" s="516"/>
      <c r="I582" s="515">
        <v>11</v>
      </c>
      <c r="J582" s="514">
        <v>69</v>
      </c>
    </row>
    <row r="583" spans="1:10" ht="15.75" thickBot="1">
      <c r="A583" s="495" t="s">
        <v>114</v>
      </c>
      <c r="B583" s="502"/>
      <c r="C583" s="502">
        <v>3</v>
      </c>
      <c r="D583" s="502">
        <v>4</v>
      </c>
      <c r="E583" s="502">
        <v>11</v>
      </c>
      <c r="F583" s="502">
        <v>1</v>
      </c>
      <c r="G583" s="489"/>
      <c r="H583" s="502"/>
      <c r="I583" s="503">
        <v>4</v>
      </c>
      <c r="J583" s="496">
        <v>23</v>
      </c>
    </row>
    <row r="584" spans="1:10">
      <c r="A584" s="482" t="s">
        <v>608</v>
      </c>
      <c r="B584" s="483">
        <v>1</v>
      </c>
      <c r="C584" s="483">
        <v>4</v>
      </c>
      <c r="D584" s="483">
        <v>10</v>
      </c>
      <c r="E584" s="483">
        <v>25</v>
      </c>
      <c r="F584" s="483">
        <v>1</v>
      </c>
      <c r="G584" s="484"/>
      <c r="H584" s="483"/>
      <c r="I584" s="485">
        <v>10</v>
      </c>
      <c r="J584" s="486">
        <f t="shared" ref="J584:J599" si="91">SUM(B584:I584)</f>
        <v>51</v>
      </c>
    </row>
    <row r="585" spans="1:10" ht="15.75" thickBot="1">
      <c r="A585" s="487" t="s">
        <v>114</v>
      </c>
      <c r="B585" s="488"/>
      <c r="C585" s="488">
        <v>2</v>
      </c>
      <c r="D585" s="488">
        <v>2</v>
      </c>
      <c r="E585" s="488">
        <v>3</v>
      </c>
      <c r="F585" s="488"/>
      <c r="G585" s="489"/>
      <c r="H585" s="488"/>
      <c r="I585" s="490">
        <v>4</v>
      </c>
      <c r="J585" s="491">
        <f t="shared" si="91"/>
        <v>11</v>
      </c>
    </row>
    <row r="586" spans="1:10" ht="26.25">
      <c r="A586" s="492" t="s">
        <v>1578</v>
      </c>
      <c r="B586" s="493">
        <v>1</v>
      </c>
      <c r="C586" s="493">
        <v>3</v>
      </c>
      <c r="D586" s="493">
        <v>12</v>
      </c>
      <c r="E586" s="493">
        <v>19</v>
      </c>
      <c r="F586" s="493">
        <v>1</v>
      </c>
      <c r="G586" s="474"/>
      <c r="H586" s="493"/>
      <c r="I586" s="493">
        <v>2</v>
      </c>
      <c r="J586" s="494">
        <f t="shared" si="91"/>
        <v>38</v>
      </c>
    </row>
    <row r="587" spans="1:10" ht="15.75" thickBot="1">
      <c r="A587" s="495" t="s">
        <v>114</v>
      </c>
      <c r="B587" s="113"/>
      <c r="C587" s="113"/>
      <c r="D587" s="113">
        <v>3</v>
      </c>
      <c r="E587" s="113">
        <v>4</v>
      </c>
      <c r="F587" s="113"/>
      <c r="G587" s="479"/>
      <c r="H587" s="113"/>
      <c r="I587" s="113"/>
      <c r="J587" s="496">
        <f t="shared" si="91"/>
        <v>7</v>
      </c>
    </row>
    <row r="588" spans="1:10">
      <c r="A588" s="482" t="s">
        <v>658</v>
      </c>
      <c r="B588" s="483">
        <v>1</v>
      </c>
      <c r="C588" s="483">
        <v>3</v>
      </c>
      <c r="D588" s="483">
        <v>13</v>
      </c>
      <c r="E588" s="483">
        <v>25</v>
      </c>
      <c r="F588" s="483">
        <v>1</v>
      </c>
      <c r="G588" s="484"/>
      <c r="H588" s="483"/>
      <c r="I588" s="485">
        <v>14</v>
      </c>
      <c r="J588" s="486">
        <f t="shared" si="91"/>
        <v>57</v>
      </c>
    </row>
    <row r="589" spans="1:10" ht="15.75" thickBot="1">
      <c r="A589" s="487" t="s">
        <v>114</v>
      </c>
      <c r="B589" s="488"/>
      <c r="C589" s="488">
        <v>1</v>
      </c>
      <c r="D589" s="488">
        <v>5</v>
      </c>
      <c r="E589" s="488">
        <v>9</v>
      </c>
      <c r="F589" s="488"/>
      <c r="G589" s="489"/>
      <c r="H589" s="488"/>
      <c r="I589" s="490">
        <v>8</v>
      </c>
      <c r="J589" s="491">
        <f t="shared" si="91"/>
        <v>23</v>
      </c>
    </row>
    <row r="590" spans="1:10">
      <c r="A590" s="492" t="s">
        <v>656</v>
      </c>
      <c r="B590" s="493">
        <v>1</v>
      </c>
      <c r="C590" s="493">
        <v>3</v>
      </c>
      <c r="D590" s="493">
        <v>11</v>
      </c>
      <c r="E590" s="493">
        <v>24</v>
      </c>
      <c r="F590" s="493">
        <v>1</v>
      </c>
      <c r="G590" s="474"/>
      <c r="H590" s="493"/>
      <c r="I590" s="493">
        <v>5</v>
      </c>
      <c r="J590" s="494">
        <f t="shared" si="91"/>
        <v>45</v>
      </c>
    </row>
    <row r="591" spans="1:10" ht="15.75" thickBot="1">
      <c r="A591" s="495" t="s">
        <v>114</v>
      </c>
      <c r="B591" s="113"/>
      <c r="C591" s="113">
        <v>1</v>
      </c>
      <c r="D591" s="113">
        <v>4</v>
      </c>
      <c r="E591" s="113">
        <v>4</v>
      </c>
      <c r="F591" s="113">
        <v>1</v>
      </c>
      <c r="G591" s="479"/>
      <c r="H591" s="113"/>
      <c r="I591" s="113">
        <v>3</v>
      </c>
      <c r="J591" s="496">
        <f t="shared" si="91"/>
        <v>13</v>
      </c>
    </row>
    <row r="592" spans="1:10">
      <c r="A592" s="482" t="s">
        <v>654</v>
      </c>
      <c r="B592" s="483">
        <v>1</v>
      </c>
      <c r="C592" s="483">
        <v>4</v>
      </c>
      <c r="D592" s="483">
        <v>12</v>
      </c>
      <c r="E592" s="483">
        <v>18</v>
      </c>
      <c r="F592" s="483">
        <v>1</v>
      </c>
      <c r="G592" s="484"/>
      <c r="H592" s="483"/>
      <c r="I592" s="485">
        <v>6</v>
      </c>
      <c r="J592" s="486">
        <f t="shared" si="91"/>
        <v>42</v>
      </c>
    </row>
    <row r="593" spans="1:10" ht="15.75" thickBot="1">
      <c r="A593" s="495" t="s">
        <v>114</v>
      </c>
      <c r="B593" s="113">
        <v>1</v>
      </c>
      <c r="C593" s="113"/>
      <c r="D593" s="113">
        <v>4</v>
      </c>
      <c r="E593" s="113">
        <v>2</v>
      </c>
      <c r="F593" s="113"/>
      <c r="G593" s="479"/>
      <c r="H593" s="113"/>
      <c r="I593" s="513"/>
      <c r="J593" s="496">
        <f t="shared" si="91"/>
        <v>7</v>
      </c>
    </row>
    <row r="594" spans="1:10">
      <c r="A594" s="512" t="s">
        <v>611</v>
      </c>
      <c r="B594" s="483">
        <v>1</v>
      </c>
      <c r="C594" s="483">
        <v>4</v>
      </c>
      <c r="D594" s="483">
        <v>8</v>
      </c>
      <c r="E594" s="483">
        <v>19</v>
      </c>
      <c r="F594" s="483">
        <v>1</v>
      </c>
      <c r="G594" s="484"/>
      <c r="H594" s="483"/>
      <c r="I594" s="483">
        <v>3</v>
      </c>
      <c r="J594" s="483">
        <f t="shared" si="91"/>
        <v>36</v>
      </c>
    </row>
    <row r="595" spans="1:10" ht="15.75" thickBot="1">
      <c r="A595" s="511" t="s">
        <v>114</v>
      </c>
      <c r="B595" s="113">
        <v>1</v>
      </c>
      <c r="C595" s="113">
        <v>2</v>
      </c>
      <c r="D595" s="113">
        <v>5</v>
      </c>
      <c r="E595" s="113">
        <v>6</v>
      </c>
      <c r="F595" s="113">
        <v>1</v>
      </c>
      <c r="G595" s="479"/>
      <c r="H595" s="113"/>
      <c r="I595" s="113">
        <v>2</v>
      </c>
      <c r="J595" s="113">
        <f t="shared" si="91"/>
        <v>17</v>
      </c>
    </row>
    <row r="596" spans="1:10">
      <c r="A596" s="482" t="s">
        <v>1577</v>
      </c>
      <c r="B596" s="483"/>
      <c r="C596" s="483"/>
      <c r="D596" s="483"/>
      <c r="E596" s="483"/>
      <c r="F596" s="483">
        <v>1</v>
      </c>
      <c r="G596" s="484"/>
      <c r="H596" s="483"/>
      <c r="I596" s="485">
        <v>1</v>
      </c>
      <c r="J596" s="486">
        <f t="shared" si="91"/>
        <v>2</v>
      </c>
    </row>
    <row r="597" spans="1:10" ht="15.75" thickBot="1">
      <c r="A597" s="487" t="s">
        <v>114</v>
      </c>
      <c r="B597" s="488"/>
      <c r="C597" s="488"/>
      <c r="D597" s="488"/>
      <c r="E597" s="488"/>
      <c r="F597" s="488">
        <v>1</v>
      </c>
      <c r="G597" s="489"/>
      <c r="H597" s="488"/>
      <c r="I597" s="490">
        <v>1</v>
      </c>
      <c r="J597" s="491">
        <f t="shared" si="91"/>
        <v>2</v>
      </c>
    </row>
    <row r="598" spans="1:10">
      <c r="A598" s="492" t="s">
        <v>1576</v>
      </c>
      <c r="B598" s="510"/>
      <c r="C598" s="510"/>
      <c r="D598" s="510"/>
      <c r="E598" s="510">
        <v>12</v>
      </c>
      <c r="F598" s="510">
        <v>1</v>
      </c>
      <c r="G598" s="474"/>
      <c r="H598" s="510"/>
      <c r="I598" s="509">
        <v>1</v>
      </c>
      <c r="J598" s="494">
        <f t="shared" si="91"/>
        <v>14</v>
      </c>
    </row>
    <row r="599" spans="1:10" ht="15.75" thickBot="1">
      <c r="A599" s="495" t="s">
        <v>114</v>
      </c>
      <c r="B599" s="478"/>
      <c r="C599" s="478"/>
      <c r="D599" s="478"/>
      <c r="E599" s="478"/>
      <c r="F599" s="478">
        <v>1</v>
      </c>
      <c r="G599" s="479"/>
      <c r="H599" s="478"/>
      <c r="I599" s="480"/>
      <c r="J599" s="481">
        <f t="shared" si="91"/>
        <v>1</v>
      </c>
    </row>
    <row r="600" spans="1:10">
      <c r="A600" s="508" t="s">
        <v>1575</v>
      </c>
      <c r="B600" s="473">
        <v>10</v>
      </c>
      <c r="C600" s="473">
        <v>37</v>
      </c>
      <c r="D600" s="473">
        <v>144</v>
      </c>
      <c r="E600" s="473">
        <v>269</v>
      </c>
      <c r="F600" s="473">
        <v>12</v>
      </c>
      <c r="G600" s="473">
        <v>12</v>
      </c>
      <c r="H600" s="473"/>
      <c r="I600" s="473">
        <v>66</v>
      </c>
      <c r="J600" s="476">
        <v>550</v>
      </c>
    </row>
    <row r="601" spans="1:10" ht="15.75" thickBot="1">
      <c r="A601" s="507" t="s">
        <v>114</v>
      </c>
      <c r="B601" s="74">
        <v>2</v>
      </c>
      <c r="C601" s="74">
        <v>10</v>
      </c>
      <c r="D601" s="74">
        <v>41</v>
      </c>
      <c r="E601" s="74">
        <v>44</v>
      </c>
      <c r="F601" s="74">
        <v>5</v>
      </c>
      <c r="G601" s="74"/>
      <c r="H601" s="74"/>
      <c r="I601" s="74">
        <v>23</v>
      </c>
      <c r="J601" s="73">
        <v>125</v>
      </c>
    </row>
  </sheetData>
  <mergeCells count="265">
    <mergeCell ref="G2:G3"/>
    <mergeCell ref="H2:H3"/>
    <mergeCell ref="I2:I3"/>
    <mergeCell ref="A17:J17"/>
    <mergeCell ref="A19:J19"/>
    <mergeCell ref="J2:J3"/>
    <mergeCell ref="A18:J18"/>
    <mergeCell ref="A1:J1"/>
    <mergeCell ref="A2:A3"/>
    <mergeCell ref="B2:B3"/>
    <mergeCell ref="C2:C3"/>
    <mergeCell ref="D2:D3"/>
    <mergeCell ref="E2:E3"/>
    <mergeCell ref="F2:F3"/>
    <mergeCell ref="J288:J289"/>
    <mergeCell ref="F333:F334"/>
    <mergeCell ref="G333:G334"/>
    <mergeCell ref="H333:H334"/>
    <mergeCell ref="I333:I334"/>
    <mergeCell ref="J333:J334"/>
    <mergeCell ref="H263:H264"/>
    <mergeCell ref="I263:I264"/>
    <mergeCell ref="J263:J264"/>
    <mergeCell ref="A333:A334"/>
    <mergeCell ref="B333:B334"/>
    <mergeCell ref="C333:C334"/>
    <mergeCell ref="D333:D334"/>
    <mergeCell ref="E333:E334"/>
    <mergeCell ref="F288:F289"/>
    <mergeCell ref="G288:G289"/>
    <mergeCell ref="H246:H247"/>
    <mergeCell ref="A246:A247"/>
    <mergeCell ref="B246:B247"/>
    <mergeCell ref="C246:C247"/>
    <mergeCell ref="D246:D247"/>
    <mergeCell ref="E246:E247"/>
    <mergeCell ref="H288:H289"/>
    <mergeCell ref="G246:G247"/>
    <mergeCell ref="J246:J247"/>
    <mergeCell ref="A288:A289"/>
    <mergeCell ref="B288:B289"/>
    <mergeCell ref="C288:C289"/>
    <mergeCell ref="D288:D289"/>
    <mergeCell ref="E288:E289"/>
    <mergeCell ref="F263:F264"/>
    <mergeCell ref="G263:G264"/>
    <mergeCell ref="H219:H220"/>
    <mergeCell ref="I219:I220"/>
    <mergeCell ref="J219:J220"/>
    <mergeCell ref="A263:A264"/>
    <mergeCell ref="B263:B264"/>
    <mergeCell ref="C263:C264"/>
    <mergeCell ref="D263:D264"/>
    <mergeCell ref="E263:E264"/>
    <mergeCell ref="F246:F247"/>
    <mergeCell ref="A219:A220"/>
    <mergeCell ref="B219:B220"/>
    <mergeCell ref="C219:C220"/>
    <mergeCell ref="D219:D220"/>
    <mergeCell ref="E219:E220"/>
    <mergeCell ref="I246:I247"/>
    <mergeCell ref="I288:I289"/>
    <mergeCell ref="I202:I203"/>
    <mergeCell ref="A177:J177"/>
    <mergeCell ref="A202:A203"/>
    <mergeCell ref="B202:B203"/>
    <mergeCell ref="C202:C203"/>
    <mergeCell ref="D202:D203"/>
    <mergeCell ref="E202:E203"/>
    <mergeCell ref="F179:F180"/>
    <mergeCell ref="A179:A180"/>
    <mergeCell ref="B179:B180"/>
    <mergeCell ref="C179:C180"/>
    <mergeCell ref="D179:D180"/>
    <mergeCell ref="E179:E180"/>
    <mergeCell ref="G179:G180"/>
    <mergeCell ref="H179:H180"/>
    <mergeCell ref="I179:I180"/>
    <mergeCell ref="J179:J180"/>
    <mergeCell ref="J202:J203"/>
    <mergeCell ref="A147:A148"/>
    <mergeCell ref="B147:B148"/>
    <mergeCell ref="C147:C148"/>
    <mergeCell ref="D147:D148"/>
    <mergeCell ref="E147:E148"/>
    <mergeCell ref="F147:F148"/>
    <mergeCell ref="H147:H148"/>
    <mergeCell ref="I147:I148"/>
    <mergeCell ref="J147:J148"/>
    <mergeCell ref="G147:G148"/>
    <mergeCell ref="J93:J94"/>
    <mergeCell ref="A118:A119"/>
    <mergeCell ref="B118:B119"/>
    <mergeCell ref="C118:C119"/>
    <mergeCell ref="D118:D119"/>
    <mergeCell ref="E118:E119"/>
    <mergeCell ref="F118:F119"/>
    <mergeCell ref="G118:G119"/>
    <mergeCell ref="H118:H119"/>
    <mergeCell ref="I118:I119"/>
    <mergeCell ref="J118:J119"/>
    <mergeCell ref="A93:A94"/>
    <mergeCell ref="B93:B94"/>
    <mergeCell ref="C93:C94"/>
    <mergeCell ref="D93:D94"/>
    <mergeCell ref="E93:E94"/>
    <mergeCell ref="F93:F94"/>
    <mergeCell ref="G93:G94"/>
    <mergeCell ref="H93:H94"/>
    <mergeCell ref="I93:I94"/>
    <mergeCell ref="I26:I27"/>
    <mergeCell ref="G49:G50"/>
    <mergeCell ref="H49:H50"/>
    <mergeCell ref="I49:I50"/>
    <mergeCell ref="J49:J50"/>
    <mergeCell ref="A80:A81"/>
    <mergeCell ref="B80:B81"/>
    <mergeCell ref="C80:C81"/>
    <mergeCell ref="D80:D81"/>
    <mergeCell ref="E80:E81"/>
    <mergeCell ref="F80:F81"/>
    <mergeCell ref="G80:G81"/>
    <mergeCell ref="H80:H81"/>
    <mergeCell ref="I80:I81"/>
    <mergeCell ref="J80:J81"/>
    <mergeCell ref="J26:J27"/>
    <mergeCell ref="A49:A50"/>
    <mergeCell ref="B49:B50"/>
    <mergeCell ref="C49:C50"/>
    <mergeCell ref="D49:D50"/>
    <mergeCell ref="E49:E50"/>
    <mergeCell ref="F49:F50"/>
    <mergeCell ref="A26:A27"/>
    <mergeCell ref="B26:B27"/>
    <mergeCell ref="G21:G22"/>
    <mergeCell ref="H21:H22"/>
    <mergeCell ref="I21:I22"/>
    <mergeCell ref="J21:J22"/>
    <mergeCell ref="A21:A22"/>
    <mergeCell ref="B21:B22"/>
    <mergeCell ref="C21:C22"/>
    <mergeCell ref="D21:D22"/>
    <mergeCell ref="E21:E22"/>
    <mergeCell ref="F21:F22"/>
    <mergeCell ref="C26:C27"/>
    <mergeCell ref="D26:D27"/>
    <mergeCell ref="E26:E27"/>
    <mergeCell ref="F26:F27"/>
    <mergeCell ref="G26:G27"/>
    <mergeCell ref="F356:F357"/>
    <mergeCell ref="G356:G357"/>
    <mergeCell ref="H356:H357"/>
    <mergeCell ref="H26:H27"/>
    <mergeCell ref="F202:F203"/>
    <mergeCell ref="G202:G203"/>
    <mergeCell ref="H202:H203"/>
    <mergeCell ref="F219:F220"/>
    <mergeCell ref="G219:G220"/>
    <mergeCell ref="I356:I357"/>
    <mergeCell ref="J356:J357"/>
    <mergeCell ref="A356:A357"/>
    <mergeCell ref="B356:B357"/>
    <mergeCell ref="C356:C357"/>
    <mergeCell ref="D356:D357"/>
    <mergeCell ref="E356:E357"/>
    <mergeCell ref="F381:F382"/>
    <mergeCell ref="G381:G382"/>
    <mergeCell ref="H381:H382"/>
    <mergeCell ref="I381:I382"/>
    <mergeCell ref="J381:J382"/>
    <mergeCell ref="A381:A382"/>
    <mergeCell ref="B381:B382"/>
    <mergeCell ref="C381:C382"/>
    <mergeCell ref="D381:D382"/>
    <mergeCell ref="E381:E382"/>
    <mergeCell ref="F402:F403"/>
    <mergeCell ref="G402:G403"/>
    <mergeCell ref="H402:H403"/>
    <mergeCell ref="I402:I403"/>
    <mergeCell ref="J402:J403"/>
    <mergeCell ref="A402:A403"/>
    <mergeCell ref="B402:B403"/>
    <mergeCell ref="C402:C403"/>
    <mergeCell ref="D402:D403"/>
    <mergeCell ref="E402:E403"/>
    <mergeCell ref="F435:F436"/>
    <mergeCell ref="G435:G436"/>
    <mergeCell ref="H435:H436"/>
    <mergeCell ref="I435:I436"/>
    <mergeCell ref="J435:J436"/>
    <mergeCell ref="A435:A436"/>
    <mergeCell ref="B435:B436"/>
    <mergeCell ref="C435:C436"/>
    <mergeCell ref="D435:D436"/>
    <mergeCell ref="E435:E436"/>
    <mergeCell ref="F460:F461"/>
    <mergeCell ref="G460:G461"/>
    <mergeCell ref="H460:H461"/>
    <mergeCell ref="I460:I461"/>
    <mergeCell ref="J460:J461"/>
    <mergeCell ref="A460:A461"/>
    <mergeCell ref="B460:B461"/>
    <mergeCell ref="C460:C461"/>
    <mergeCell ref="D460:D461"/>
    <mergeCell ref="E460:E461"/>
    <mergeCell ref="F483:F484"/>
    <mergeCell ref="G483:G484"/>
    <mergeCell ref="H483:H484"/>
    <mergeCell ref="I483:I484"/>
    <mergeCell ref="J483:J484"/>
    <mergeCell ref="A483:A484"/>
    <mergeCell ref="B483:B484"/>
    <mergeCell ref="C483:C484"/>
    <mergeCell ref="D483:D484"/>
    <mergeCell ref="E483:E484"/>
    <mergeCell ref="F502:F503"/>
    <mergeCell ref="G502:G503"/>
    <mergeCell ref="H502:H503"/>
    <mergeCell ref="I502:I503"/>
    <mergeCell ref="J502:J503"/>
    <mergeCell ref="A502:A503"/>
    <mergeCell ref="B502:B503"/>
    <mergeCell ref="C502:C503"/>
    <mergeCell ref="D502:D503"/>
    <mergeCell ref="E502:E503"/>
    <mergeCell ref="F515:F516"/>
    <mergeCell ref="G515:G516"/>
    <mergeCell ref="H515:H516"/>
    <mergeCell ref="I515:I516"/>
    <mergeCell ref="J515:J516"/>
    <mergeCell ref="A515:A516"/>
    <mergeCell ref="B515:B516"/>
    <mergeCell ref="C515:C516"/>
    <mergeCell ref="D515:D516"/>
    <mergeCell ref="E515:E516"/>
    <mergeCell ref="F528:F529"/>
    <mergeCell ref="G528:G529"/>
    <mergeCell ref="H528:H529"/>
    <mergeCell ref="I528:I529"/>
    <mergeCell ref="J528:J529"/>
    <mergeCell ref="A528:A529"/>
    <mergeCell ref="B528:B529"/>
    <mergeCell ref="C528:C529"/>
    <mergeCell ref="D528:D529"/>
    <mergeCell ref="E528:E529"/>
    <mergeCell ref="F541:F542"/>
    <mergeCell ref="G541:G542"/>
    <mergeCell ref="H541:H542"/>
    <mergeCell ref="I541:I542"/>
    <mergeCell ref="J541:J542"/>
    <mergeCell ref="A541:A542"/>
    <mergeCell ref="B541:B542"/>
    <mergeCell ref="C541:C542"/>
    <mergeCell ref="D541:D542"/>
    <mergeCell ref="E541:E542"/>
    <mergeCell ref="F574:F575"/>
    <mergeCell ref="G574:G575"/>
    <mergeCell ref="H574:H575"/>
    <mergeCell ref="I574:I575"/>
    <mergeCell ref="J574:J575"/>
    <mergeCell ref="A574:A575"/>
    <mergeCell ref="B574:B575"/>
    <mergeCell ref="C574:C575"/>
    <mergeCell ref="D574:D575"/>
    <mergeCell ref="E574:E575"/>
  </mergeCell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
  <sheetViews>
    <sheetView zoomScaleNormal="100" workbookViewId="0">
      <selection sqref="A1:J1"/>
    </sheetView>
  </sheetViews>
  <sheetFormatPr defaultColWidth="9.140625" defaultRowHeight="15"/>
  <cols>
    <col min="1" max="1" width="28.140625" style="2" customWidth="1"/>
    <col min="2" max="2" width="7.5703125" style="1" customWidth="1"/>
    <col min="3" max="3" width="10" style="1" customWidth="1"/>
    <col min="4" max="4" width="10.5703125" style="1" customWidth="1"/>
    <col min="5" max="5" width="15.85546875" style="1" customWidth="1"/>
    <col min="6" max="6" width="8.5703125" style="1" customWidth="1"/>
    <col min="7" max="7" width="13.28515625" style="1" customWidth="1"/>
    <col min="8" max="8" width="17" style="1" customWidth="1"/>
    <col min="9" max="9" width="14.85546875" style="1" customWidth="1"/>
    <col min="10" max="10" width="11.85546875" style="1" customWidth="1"/>
    <col min="11" max="14" width="9.140625" style="44"/>
    <col min="15" max="16384" width="9.140625" style="1"/>
  </cols>
  <sheetData>
    <row r="1" spans="1:24" ht="24" customHeight="1" thickBot="1">
      <c r="A1" s="1179" t="s">
        <v>2396</v>
      </c>
      <c r="B1" s="1180"/>
      <c r="C1" s="1180"/>
      <c r="D1" s="1180"/>
      <c r="E1" s="1180"/>
      <c r="F1" s="1180"/>
      <c r="G1" s="1180"/>
      <c r="H1" s="1180"/>
      <c r="I1" s="1181"/>
      <c r="J1" s="1182"/>
    </row>
    <row r="2" spans="1:24" s="5" customFormat="1" ht="38.25" customHeight="1">
      <c r="A2" s="1222"/>
      <c r="B2" s="1131" t="s">
        <v>1559</v>
      </c>
      <c r="C2" s="1131" t="s">
        <v>1560</v>
      </c>
      <c r="D2" s="1219" t="s">
        <v>1561</v>
      </c>
      <c r="E2" s="1219" t="s">
        <v>1562</v>
      </c>
      <c r="F2" s="1219" t="s">
        <v>1563</v>
      </c>
      <c r="G2" s="1219" t="s">
        <v>1564</v>
      </c>
      <c r="H2" s="1191" t="s">
        <v>1565</v>
      </c>
      <c r="I2" s="1191" t="s">
        <v>1566</v>
      </c>
      <c r="J2" s="1220" t="s">
        <v>2383</v>
      </c>
    </row>
    <row r="3" spans="1:24" s="5" customFormat="1" ht="15.95" customHeight="1" thickBot="1">
      <c r="A3" s="1223"/>
      <c r="B3" s="1145"/>
      <c r="C3" s="1145"/>
      <c r="D3" s="1192"/>
      <c r="E3" s="1192"/>
      <c r="F3" s="1192"/>
      <c r="G3" s="1192"/>
      <c r="H3" s="1192"/>
      <c r="I3" s="1192"/>
      <c r="J3" s="1221"/>
    </row>
    <row r="4" spans="1:24" ht="15" customHeight="1">
      <c r="A4" s="504" t="s">
        <v>1676</v>
      </c>
      <c r="B4" s="505">
        <v>169</v>
      </c>
      <c r="C4" s="505">
        <v>696</v>
      </c>
      <c r="D4" s="505">
        <v>2536</v>
      </c>
      <c r="E4" s="505">
        <v>4431</v>
      </c>
      <c r="F4" s="505">
        <v>183</v>
      </c>
      <c r="G4" s="505">
        <v>274</v>
      </c>
      <c r="H4" s="505">
        <v>202</v>
      </c>
      <c r="I4" s="505">
        <v>2119</v>
      </c>
      <c r="J4" s="506">
        <v>9926</v>
      </c>
      <c r="O4" s="34"/>
    </row>
    <row r="5" spans="1:24" ht="15" customHeight="1" thickBot="1">
      <c r="A5" s="477" t="s">
        <v>114</v>
      </c>
      <c r="B5" s="502">
        <v>22</v>
      </c>
      <c r="C5" s="502">
        <v>184</v>
      </c>
      <c r="D5" s="502">
        <v>757</v>
      </c>
      <c r="E5" s="502">
        <v>818</v>
      </c>
      <c r="F5" s="502">
        <v>98</v>
      </c>
      <c r="G5" s="502">
        <v>30</v>
      </c>
      <c r="H5" s="502">
        <v>44</v>
      </c>
      <c r="I5" s="502">
        <v>546</v>
      </c>
      <c r="J5" s="496">
        <v>2341</v>
      </c>
      <c r="K5" s="1095"/>
      <c r="L5" s="1095"/>
      <c r="M5" s="1095"/>
      <c r="N5" s="1095"/>
      <c r="O5" s="1095"/>
      <c r="P5" s="1095"/>
      <c r="Q5" s="1095"/>
      <c r="R5" s="1095"/>
      <c r="S5" s="1095"/>
      <c r="T5" s="44"/>
      <c r="U5" s="44"/>
      <c r="V5" s="44"/>
      <c r="W5" s="44"/>
      <c r="X5" s="44"/>
    </row>
    <row r="6" spans="1:24" ht="15" customHeight="1">
      <c r="A6" s="83"/>
      <c r="B6" s="85"/>
      <c r="C6" s="85"/>
      <c r="D6" s="85"/>
      <c r="E6" s="85"/>
      <c r="F6" s="85"/>
      <c r="G6" s="85"/>
      <c r="H6" s="85"/>
      <c r="I6" s="85"/>
      <c r="J6" s="85"/>
      <c r="K6" s="45"/>
      <c r="L6" s="45"/>
      <c r="M6" s="45"/>
      <c r="N6" s="45"/>
      <c r="O6" s="34"/>
    </row>
    <row r="7" spans="1:24" ht="15" customHeight="1">
      <c r="A7" s="1146" t="s">
        <v>1572</v>
      </c>
      <c r="B7" s="1146"/>
      <c r="C7" s="1146"/>
      <c r="D7" s="1146"/>
      <c r="E7" s="1146"/>
      <c r="F7" s="1146"/>
      <c r="G7" s="1146"/>
      <c r="H7" s="1146"/>
      <c r="I7" s="1146"/>
      <c r="J7" s="1146"/>
      <c r="K7" s="45"/>
      <c r="L7" s="45"/>
      <c r="M7" s="45"/>
      <c r="N7" s="45"/>
      <c r="O7" s="34"/>
    </row>
    <row r="8" spans="1:24" ht="15" customHeight="1">
      <c r="A8" s="1146" t="s">
        <v>1675</v>
      </c>
      <c r="B8" s="1146"/>
      <c r="C8" s="1146"/>
      <c r="D8" s="1146"/>
      <c r="E8" s="1146"/>
      <c r="F8" s="1146"/>
      <c r="G8" s="1146"/>
      <c r="H8" s="1146"/>
      <c r="I8" s="1146"/>
      <c r="J8" s="1146"/>
      <c r="K8" s="1"/>
      <c r="L8" s="1"/>
      <c r="M8" s="1"/>
      <c r="N8" s="1"/>
    </row>
  </sheetData>
  <mergeCells count="13">
    <mergeCell ref="A7:J7"/>
    <mergeCell ref="A8:J8"/>
    <mergeCell ref="A1:J1"/>
    <mergeCell ref="A2:A3"/>
    <mergeCell ref="B2:B3"/>
    <mergeCell ref="C2:C3"/>
    <mergeCell ref="D2:D3"/>
    <mergeCell ref="E2:E3"/>
    <mergeCell ref="F2:F3"/>
    <mergeCell ref="G2:G3"/>
    <mergeCell ref="H2:H3"/>
    <mergeCell ref="I2:I3"/>
    <mergeCell ref="J2:J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W121"/>
  <sheetViews>
    <sheetView zoomScaleNormal="100" workbookViewId="0">
      <selection sqref="A1:K1"/>
    </sheetView>
  </sheetViews>
  <sheetFormatPr defaultColWidth="9.140625" defaultRowHeight="12.75"/>
  <cols>
    <col min="1" max="1" width="35.71093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3" width="8.7109375" style="1" customWidth="1"/>
    <col min="14" max="16384" width="9.140625" style="1"/>
  </cols>
  <sheetData>
    <row r="1" spans="1:23" ht="25.5" customHeight="1">
      <c r="A1" s="1119" t="s">
        <v>437</v>
      </c>
      <c r="B1" s="1120"/>
      <c r="C1" s="1120"/>
      <c r="D1" s="1120"/>
      <c r="E1" s="1120"/>
      <c r="F1" s="1120"/>
      <c r="G1" s="1120"/>
      <c r="H1" s="1120"/>
      <c r="I1" s="1120"/>
      <c r="J1" s="1121"/>
      <c r="K1" s="1122"/>
      <c r="M1" s="1118"/>
      <c r="N1" s="1118"/>
      <c r="O1" s="1118"/>
      <c r="P1" s="1118"/>
      <c r="Q1" s="1118"/>
      <c r="R1" s="1118"/>
      <c r="S1" s="1118"/>
      <c r="T1" s="1118"/>
      <c r="U1" s="1118"/>
      <c r="V1" s="1118"/>
      <c r="W1" s="1118"/>
    </row>
    <row r="2" spans="1:23" s="5" customFormat="1" ht="38.25" customHeight="1">
      <c r="A2" s="15" t="s">
        <v>490</v>
      </c>
      <c r="B2" s="8"/>
      <c r="C2" s="1123" t="s">
        <v>0</v>
      </c>
      <c r="D2" s="1124"/>
      <c r="E2" s="1123" t="s">
        <v>2</v>
      </c>
      <c r="F2" s="1124"/>
      <c r="G2" s="1123" t="s">
        <v>1</v>
      </c>
      <c r="H2" s="1124"/>
      <c r="I2" s="1125" t="s">
        <v>3</v>
      </c>
      <c r="J2" s="1126"/>
      <c r="K2" s="28" t="s">
        <v>4</v>
      </c>
      <c r="N2" s="54"/>
      <c r="O2" s="54"/>
      <c r="P2" s="54"/>
      <c r="Q2" s="54"/>
      <c r="R2" s="54"/>
      <c r="S2" s="54"/>
      <c r="T2" s="54"/>
      <c r="U2" s="54"/>
      <c r="V2" s="54"/>
      <c r="W2" s="54"/>
    </row>
    <row r="3" spans="1:23" s="5" customFormat="1" ht="13.5" customHeight="1" thickBot="1">
      <c r="A3" s="26"/>
      <c r="B3" s="30"/>
      <c r="C3" s="31" t="s">
        <v>23</v>
      </c>
      <c r="D3" s="31" t="s">
        <v>24</v>
      </c>
      <c r="E3" s="31" t="s">
        <v>23</v>
      </c>
      <c r="F3" s="31" t="s">
        <v>24</v>
      </c>
      <c r="G3" s="31" t="s">
        <v>23</v>
      </c>
      <c r="H3" s="31" t="s">
        <v>24</v>
      </c>
      <c r="I3" s="81" t="s">
        <v>23</v>
      </c>
      <c r="J3" s="81" t="s">
        <v>24</v>
      </c>
      <c r="K3" s="25"/>
      <c r="M3" s="39"/>
    </row>
    <row r="4" spans="1:23" s="6" customFormat="1" ht="15">
      <c r="A4" s="77" t="s">
        <v>490</v>
      </c>
      <c r="B4" s="1112"/>
      <c r="C4" s="1113"/>
      <c r="D4" s="1113"/>
      <c r="E4" s="1113"/>
      <c r="F4" s="1113"/>
      <c r="G4" s="1113"/>
      <c r="H4" s="1113"/>
      <c r="I4" s="1113"/>
      <c r="J4" s="1113"/>
      <c r="K4" s="1114"/>
      <c r="M4" s="39"/>
    </row>
    <row r="5" spans="1:23" s="2" customFormat="1" ht="26.25" customHeight="1">
      <c r="A5" s="16" t="s">
        <v>10</v>
      </c>
      <c r="B5" s="13" t="s">
        <v>9</v>
      </c>
      <c r="C5" s="1115"/>
      <c r="D5" s="1116"/>
      <c r="E5" s="1116"/>
      <c r="F5" s="1116"/>
      <c r="G5" s="1116"/>
      <c r="H5" s="1116"/>
      <c r="I5" s="1116"/>
      <c r="J5" s="1116"/>
      <c r="K5" s="1117"/>
    </row>
    <row r="6" spans="1:23">
      <c r="A6" s="17" t="s">
        <v>5</v>
      </c>
      <c r="B6" s="10" t="s">
        <v>8</v>
      </c>
      <c r="C6" s="150">
        <v>104</v>
      </c>
      <c r="D6" s="150">
        <v>39</v>
      </c>
      <c r="E6" s="150">
        <v>1</v>
      </c>
      <c r="F6" s="150">
        <v>0</v>
      </c>
      <c r="G6" s="150">
        <v>90</v>
      </c>
      <c r="H6" s="150">
        <v>25</v>
      </c>
      <c r="I6" s="150">
        <v>112</v>
      </c>
      <c r="J6" s="150">
        <v>114</v>
      </c>
      <c r="K6" s="153">
        <v>485</v>
      </c>
    </row>
    <row r="7" spans="1:23">
      <c r="A7" s="17" t="s">
        <v>11</v>
      </c>
      <c r="B7" s="11" t="s">
        <v>6</v>
      </c>
      <c r="C7" s="150">
        <v>148</v>
      </c>
      <c r="D7" s="150">
        <v>77</v>
      </c>
      <c r="E7" s="150">
        <v>4</v>
      </c>
      <c r="F7" s="150">
        <v>1</v>
      </c>
      <c r="G7" s="150">
        <v>154</v>
      </c>
      <c r="H7" s="150">
        <v>71</v>
      </c>
      <c r="I7" s="150">
        <v>121</v>
      </c>
      <c r="J7" s="150">
        <v>120</v>
      </c>
      <c r="K7" s="153">
        <v>696</v>
      </c>
    </row>
    <row r="8" spans="1:23">
      <c r="A8" s="17" t="s">
        <v>12</v>
      </c>
      <c r="B8" s="11">
        <v>41.43</v>
      </c>
      <c r="C8" s="150">
        <v>34</v>
      </c>
      <c r="D8" s="150">
        <v>23</v>
      </c>
      <c r="E8" s="150">
        <v>2</v>
      </c>
      <c r="F8" s="150">
        <v>0</v>
      </c>
      <c r="G8" s="150">
        <v>41</v>
      </c>
      <c r="H8" s="150">
        <v>21</v>
      </c>
      <c r="I8" s="150">
        <v>22</v>
      </c>
      <c r="J8" s="150">
        <v>22</v>
      </c>
      <c r="K8" s="153">
        <v>165</v>
      </c>
    </row>
    <row r="9" spans="1:23">
      <c r="A9" s="17" t="s">
        <v>13</v>
      </c>
      <c r="B9" s="11" t="s">
        <v>7</v>
      </c>
      <c r="C9" s="150">
        <v>43</v>
      </c>
      <c r="D9" s="150">
        <v>29</v>
      </c>
      <c r="E9" s="150">
        <v>9</v>
      </c>
      <c r="F9" s="150">
        <v>1</v>
      </c>
      <c r="G9" s="150">
        <v>19</v>
      </c>
      <c r="H9" s="150">
        <v>13</v>
      </c>
      <c r="I9" s="150">
        <v>94</v>
      </c>
      <c r="J9" s="150">
        <v>102</v>
      </c>
      <c r="K9" s="153">
        <v>310</v>
      </c>
    </row>
    <row r="10" spans="1:23">
      <c r="A10" s="17" t="s">
        <v>14</v>
      </c>
      <c r="B10" s="11" t="s">
        <v>20</v>
      </c>
      <c r="C10" s="150">
        <v>105</v>
      </c>
      <c r="D10" s="150">
        <v>49</v>
      </c>
      <c r="E10" s="150">
        <v>3</v>
      </c>
      <c r="F10" s="150">
        <v>2</v>
      </c>
      <c r="G10" s="150">
        <v>90</v>
      </c>
      <c r="H10" s="150">
        <v>38</v>
      </c>
      <c r="I10" s="150">
        <v>65</v>
      </c>
      <c r="J10" s="150">
        <v>64</v>
      </c>
      <c r="K10" s="153">
        <v>416</v>
      </c>
    </row>
    <row r="11" spans="1:23">
      <c r="A11" s="17" t="s">
        <v>15</v>
      </c>
      <c r="B11" s="11">
        <v>62.65</v>
      </c>
      <c r="C11" s="150">
        <v>59</v>
      </c>
      <c r="D11" s="150">
        <v>38</v>
      </c>
      <c r="E11" s="150">
        <v>5</v>
      </c>
      <c r="F11" s="150">
        <v>1</v>
      </c>
      <c r="G11" s="150">
        <v>59</v>
      </c>
      <c r="H11" s="150">
        <v>30</v>
      </c>
      <c r="I11" s="150">
        <v>56</v>
      </c>
      <c r="J11" s="150">
        <v>56</v>
      </c>
      <c r="K11" s="153">
        <v>304</v>
      </c>
    </row>
    <row r="12" spans="1:23">
      <c r="A12" s="17" t="s">
        <v>16</v>
      </c>
      <c r="B12" s="11">
        <v>68</v>
      </c>
      <c r="C12" s="150">
        <v>2</v>
      </c>
      <c r="D12" s="150">
        <v>2</v>
      </c>
      <c r="E12" s="150">
        <v>4</v>
      </c>
      <c r="F12" s="150">
        <v>0</v>
      </c>
      <c r="G12" s="150">
        <v>2</v>
      </c>
      <c r="H12" s="150">
        <v>1</v>
      </c>
      <c r="I12" s="150">
        <v>4</v>
      </c>
      <c r="J12" s="150">
        <v>4</v>
      </c>
      <c r="K12" s="153">
        <v>19</v>
      </c>
    </row>
    <row r="13" spans="1:23">
      <c r="A13" s="17" t="s">
        <v>17</v>
      </c>
      <c r="B13" s="11">
        <v>74.75</v>
      </c>
      <c r="C13" s="150">
        <v>57</v>
      </c>
      <c r="D13" s="150">
        <v>54</v>
      </c>
      <c r="E13" s="150">
        <v>25</v>
      </c>
      <c r="F13" s="150">
        <v>15</v>
      </c>
      <c r="G13" s="150">
        <v>72</v>
      </c>
      <c r="H13" s="150">
        <v>54</v>
      </c>
      <c r="I13" s="150">
        <v>30</v>
      </c>
      <c r="J13" s="150">
        <v>31</v>
      </c>
      <c r="K13" s="153">
        <v>338</v>
      </c>
    </row>
    <row r="14" spans="1:23" ht="12.75" customHeight="1">
      <c r="A14" s="17" t="s">
        <v>18</v>
      </c>
      <c r="B14" s="11">
        <v>77</v>
      </c>
      <c r="C14" s="150">
        <v>5</v>
      </c>
      <c r="D14" s="150">
        <v>3</v>
      </c>
      <c r="E14" s="150">
        <v>2</v>
      </c>
      <c r="F14" s="150">
        <v>2</v>
      </c>
      <c r="G14" s="150">
        <v>3</v>
      </c>
      <c r="H14" s="150">
        <v>2</v>
      </c>
      <c r="I14" s="150">
        <v>5</v>
      </c>
      <c r="J14" s="150">
        <v>5</v>
      </c>
      <c r="K14" s="153">
        <v>27</v>
      </c>
    </row>
    <row r="15" spans="1:23" ht="13.5" thickBot="1">
      <c r="A15" s="17" t="s">
        <v>19</v>
      </c>
      <c r="B15" s="11">
        <v>81.819999999999993</v>
      </c>
      <c r="C15" s="150">
        <v>29</v>
      </c>
      <c r="D15" s="150">
        <v>8</v>
      </c>
      <c r="E15" s="150">
        <v>5</v>
      </c>
      <c r="F15" s="150">
        <v>2</v>
      </c>
      <c r="G15" s="150">
        <v>34</v>
      </c>
      <c r="H15" s="150">
        <v>6</v>
      </c>
      <c r="I15" s="151">
        <v>25</v>
      </c>
      <c r="J15" s="151">
        <v>26</v>
      </c>
      <c r="K15" s="153">
        <v>135</v>
      </c>
    </row>
    <row r="16" spans="1:23" ht="13.5" thickBot="1">
      <c r="A16" s="72" t="s">
        <v>110</v>
      </c>
      <c r="B16" s="101" t="s">
        <v>109</v>
      </c>
      <c r="C16" s="154">
        <v>586</v>
      </c>
      <c r="D16" s="154">
        <v>322</v>
      </c>
      <c r="E16" s="154">
        <v>60</v>
      </c>
      <c r="F16" s="154">
        <v>24</v>
      </c>
      <c r="G16" s="154">
        <v>564</v>
      </c>
      <c r="H16" s="154">
        <v>261</v>
      </c>
      <c r="I16" s="154">
        <v>534</v>
      </c>
      <c r="J16" s="154">
        <v>544</v>
      </c>
      <c r="K16" s="155">
        <v>2895</v>
      </c>
    </row>
    <row r="18" spans="1:2">
      <c r="A18" s="2" t="s">
        <v>21</v>
      </c>
      <c r="B18" s="4" t="s">
        <v>22</v>
      </c>
    </row>
    <row r="19" spans="1:2">
      <c r="A19" s="4" t="s">
        <v>167</v>
      </c>
      <c r="B19" s="1"/>
    </row>
    <row r="20" spans="1:2">
      <c r="A20" s="1"/>
      <c r="B20" s="1"/>
    </row>
    <row r="21" spans="1:2">
      <c r="A21" s="1"/>
      <c r="B21" s="1"/>
    </row>
    <row r="22" spans="1:2">
      <c r="A22" s="1"/>
      <c r="B22" s="1"/>
    </row>
    <row r="23" spans="1:2">
      <c r="A23" s="1"/>
      <c r="B23" s="1"/>
    </row>
    <row r="24" spans="1:2">
      <c r="A24" s="1"/>
      <c r="B24" s="1"/>
    </row>
    <row r="25" spans="1:2">
      <c r="A25" s="1"/>
      <c r="B25" s="1"/>
    </row>
    <row r="26" spans="1:2">
      <c r="A26" s="1"/>
      <c r="B26" s="1"/>
    </row>
    <row r="27" spans="1:2">
      <c r="A27" s="1"/>
      <c r="B27" s="1"/>
    </row>
    <row r="28" spans="1:2">
      <c r="A28" s="1"/>
      <c r="B28" s="1"/>
    </row>
    <row r="29" spans="1:2">
      <c r="A29" s="1"/>
      <c r="B29" s="1"/>
    </row>
    <row r="30" spans="1:2">
      <c r="A30" s="1"/>
      <c r="B30" s="1"/>
    </row>
    <row r="31" spans="1:2">
      <c r="A31" s="1"/>
      <c r="B31" s="1"/>
    </row>
    <row r="32" spans="1:2">
      <c r="A32" s="1"/>
      <c r="B32" s="1"/>
    </row>
    <row r="33" spans="1:2">
      <c r="A33" s="1"/>
      <c r="B33" s="1"/>
    </row>
    <row r="34" spans="1:2">
      <c r="A34" s="1"/>
      <c r="B34" s="1"/>
    </row>
    <row r="35" spans="1:2">
      <c r="A35" s="1"/>
      <c r="B35" s="1"/>
    </row>
    <row r="36" spans="1:2">
      <c r="A36" s="1"/>
      <c r="B36" s="1"/>
    </row>
    <row r="37" spans="1:2">
      <c r="A37" s="1"/>
      <c r="B37" s="1"/>
    </row>
    <row r="38" spans="1:2">
      <c r="A38" s="1"/>
      <c r="B38" s="1"/>
    </row>
    <row r="39" spans="1:2">
      <c r="A39" s="1"/>
      <c r="B39" s="1"/>
    </row>
    <row r="40" spans="1:2">
      <c r="A40" s="1"/>
      <c r="B40" s="1"/>
    </row>
    <row r="41" spans="1:2">
      <c r="A41" s="1"/>
      <c r="B41" s="1"/>
    </row>
    <row r="42" spans="1:2">
      <c r="A42" s="1"/>
      <c r="B42" s="1"/>
    </row>
    <row r="43" spans="1:2">
      <c r="A43" s="1"/>
      <c r="B43" s="1"/>
    </row>
    <row r="44" spans="1:2">
      <c r="A44" s="1"/>
      <c r="B44" s="1"/>
    </row>
    <row r="45" spans="1:2">
      <c r="A45" s="1"/>
      <c r="B45" s="1"/>
    </row>
    <row r="46" spans="1:2">
      <c r="A46" s="1"/>
      <c r="B46" s="1"/>
    </row>
    <row r="47" spans="1:2">
      <c r="A47" s="1"/>
      <c r="B47" s="1"/>
    </row>
    <row r="48" spans="1:2">
      <c r="A48" s="1"/>
      <c r="B48" s="1"/>
    </row>
    <row r="49" spans="1:2">
      <c r="A49" s="1"/>
      <c r="B49" s="1"/>
    </row>
    <row r="50" spans="1:2">
      <c r="A50" s="1"/>
      <c r="B50" s="1"/>
    </row>
    <row r="51" spans="1:2">
      <c r="A51" s="1"/>
      <c r="B51" s="1"/>
    </row>
    <row r="52" spans="1:2">
      <c r="A52" s="1"/>
      <c r="B52" s="1"/>
    </row>
    <row r="53" spans="1:2">
      <c r="A53" s="1"/>
      <c r="B53" s="1"/>
    </row>
    <row r="54" spans="1:2">
      <c r="A54" s="1"/>
      <c r="B54" s="1"/>
    </row>
    <row r="55" spans="1:2">
      <c r="A55" s="1"/>
      <c r="B55" s="1"/>
    </row>
    <row r="56" spans="1:2">
      <c r="A56" s="1"/>
      <c r="B56" s="1"/>
    </row>
    <row r="57" spans="1:2">
      <c r="A57" s="1"/>
      <c r="B57" s="1"/>
    </row>
    <row r="58" spans="1:2">
      <c r="A58" s="1"/>
      <c r="B58" s="1"/>
    </row>
    <row r="59" spans="1:2">
      <c r="A59" s="1"/>
      <c r="B59" s="1"/>
    </row>
    <row r="60" spans="1:2">
      <c r="A60" s="1"/>
      <c r="B60" s="1"/>
    </row>
    <row r="61" spans="1:2">
      <c r="A61" s="1"/>
      <c r="B61" s="1"/>
    </row>
    <row r="62" spans="1:2">
      <c r="A62" s="1"/>
      <c r="B62" s="1"/>
    </row>
    <row r="63" spans="1:2">
      <c r="A63" s="1"/>
      <c r="B63" s="1"/>
    </row>
    <row r="64" spans="1:2">
      <c r="A64" s="1"/>
      <c r="B64" s="1"/>
    </row>
    <row r="65" spans="1:2">
      <c r="A65" s="1"/>
      <c r="B65" s="1"/>
    </row>
    <row r="66" spans="1:2">
      <c r="A66" s="1"/>
      <c r="B66" s="1"/>
    </row>
    <row r="67" spans="1:2">
      <c r="A67" s="1"/>
      <c r="B67" s="1"/>
    </row>
    <row r="68" spans="1:2">
      <c r="A68" s="1"/>
      <c r="B68" s="1"/>
    </row>
    <row r="69" spans="1:2">
      <c r="A69" s="1"/>
      <c r="B69" s="1"/>
    </row>
    <row r="70" spans="1:2">
      <c r="A70" s="1"/>
      <c r="B70" s="1"/>
    </row>
    <row r="71" spans="1:2">
      <c r="A71" s="1"/>
      <c r="B71" s="1"/>
    </row>
    <row r="72" spans="1:2">
      <c r="A72" s="1"/>
      <c r="B72" s="1"/>
    </row>
    <row r="73" spans="1:2">
      <c r="A73" s="1"/>
      <c r="B73" s="1"/>
    </row>
    <row r="74" spans="1:2">
      <c r="A74" s="1"/>
      <c r="B74" s="1"/>
    </row>
    <row r="75" spans="1:2">
      <c r="A75" s="1"/>
      <c r="B75" s="1"/>
    </row>
    <row r="76" spans="1:2">
      <c r="A76" s="1"/>
      <c r="B76" s="1"/>
    </row>
    <row r="77" spans="1:2">
      <c r="A77" s="1"/>
      <c r="B77" s="1"/>
    </row>
    <row r="78" spans="1:2">
      <c r="A78" s="1"/>
      <c r="B78" s="1"/>
    </row>
    <row r="79" spans="1:2">
      <c r="A79" s="1"/>
      <c r="B79" s="1"/>
    </row>
    <row r="80" spans="1:2">
      <c r="A80" s="1"/>
      <c r="B80" s="1"/>
    </row>
    <row r="81" spans="1:2">
      <c r="A81" s="1"/>
      <c r="B81" s="1"/>
    </row>
    <row r="82" spans="1:2">
      <c r="A82" s="1"/>
      <c r="B82" s="1"/>
    </row>
    <row r="83" spans="1:2">
      <c r="A83" s="1"/>
      <c r="B83" s="1"/>
    </row>
    <row r="84" spans="1:2">
      <c r="A84" s="1"/>
      <c r="B84" s="1"/>
    </row>
    <row r="85" spans="1:2">
      <c r="A85" s="1"/>
      <c r="B85" s="1"/>
    </row>
    <row r="86" spans="1:2">
      <c r="A86" s="1"/>
      <c r="B86" s="1"/>
    </row>
    <row r="87" spans="1:2">
      <c r="A87" s="1"/>
      <c r="B87" s="1"/>
    </row>
    <row r="88" spans="1:2">
      <c r="A88" s="1"/>
      <c r="B88" s="1"/>
    </row>
    <row r="89" spans="1:2">
      <c r="A89" s="1"/>
      <c r="B89" s="1"/>
    </row>
    <row r="90" spans="1:2">
      <c r="A90" s="1"/>
      <c r="B90" s="1"/>
    </row>
    <row r="91" spans="1:2">
      <c r="A91" s="1"/>
      <c r="B91" s="1"/>
    </row>
    <row r="92" spans="1:2">
      <c r="A92" s="1"/>
      <c r="B92" s="1"/>
    </row>
    <row r="93" spans="1:2">
      <c r="A93" s="1"/>
      <c r="B93" s="1"/>
    </row>
    <row r="94" spans="1:2">
      <c r="A94" s="1"/>
      <c r="B94" s="1"/>
    </row>
    <row r="95" spans="1:2">
      <c r="A95" s="1"/>
      <c r="B95" s="1"/>
    </row>
    <row r="96" spans="1:2">
      <c r="A96" s="1"/>
      <c r="B96" s="1"/>
    </row>
    <row r="97" spans="1:2">
      <c r="A97" s="1"/>
      <c r="B97" s="1"/>
    </row>
    <row r="98" spans="1:2">
      <c r="A98" s="1"/>
      <c r="B98" s="1"/>
    </row>
    <row r="99" spans="1:2">
      <c r="A99" s="1"/>
      <c r="B99" s="1"/>
    </row>
    <row r="100" spans="1:2">
      <c r="A100" s="1"/>
      <c r="B100" s="1"/>
    </row>
    <row r="101" spans="1:2">
      <c r="A101" s="1"/>
      <c r="B101" s="1"/>
    </row>
    <row r="102" spans="1:2">
      <c r="A102" s="1"/>
      <c r="B102" s="1"/>
    </row>
    <row r="103" spans="1:2">
      <c r="A103" s="1"/>
      <c r="B103" s="1"/>
    </row>
    <row r="104" spans="1:2">
      <c r="A104" s="1"/>
      <c r="B104" s="1"/>
    </row>
    <row r="105" spans="1:2">
      <c r="A105" s="1"/>
      <c r="B105" s="1"/>
    </row>
    <row r="106" spans="1:2">
      <c r="A106" s="1"/>
      <c r="B106" s="1"/>
    </row>
    <row r="107" spans="1:2">
      <c r="A107" s="1"/>
      <c r="B107" s="1"/>
    </row>
    <row r="108" spans="1:2">
      <c r="A108" s="1"/>
      <c r="B108" s="1"/>
    </row>
    <row r="109" spans="1:2">
      <c r="A109" s="1"/>
      <c r="B109" s="1"/>
    </row>
    <row r="110" spans="1:2">
      <c r="A110" s="1"/>
      <c r="B110" s="1"/>
    </row>
    <row r="111" spans="1:2">
      <c r="A111" s="1"/>
      <c r="B111" s="1"/>
    </row>
    <row r="112" spans="1:2">
      <c r="A112" s="1"/>
      <c r="B112" s="1"/>
    </row>
    <row r="113" spans="1:2">
      <c r="A113" s="1"/>
      <c r="B113" s="1"/>
    </row>
    <row r="114" spans="1:2">
      <c r="A114" s="1"/>
      <c r="B114" s="1"/>
    </row>
    <row r="115" spans="1:2">
      <c r="A115" s="1"/>
      <c r="B115" s="1"/>
    </row>
    <row r="116" spans="1:2">
      <c r="A116" s="1"/>
      <c r="B116" s="1"/>
    </row>
    <row r="117" spans="1:2">
      <c r="A117" s="1"/>
      <c r="B117" s="1"/>
    </row>
    <row r="118" spans="1:2">
      <c r="A118" s="1"/>
      <c r="B118" s="1"/>
    </row>
    <row r="119" spans="1:2">
      <c r="A119" s="1"/>
      <c r="B119" s="1"/>
    </row>
    <row r="120" spans="1:2">
      <c r="A120" s="1"/>
      <c r="B120" s="1"/>
    </row>
    <row r="121" spans="1:2">
      <c r="A121" s="1"/>
      <c r="B121" s="1"/>
    </row>
  </sheetData>
  <mergeCells count="8">
    <mergeCell ref="B4:K4"/>
    <mergeCell ref="C5:K5"/>
    <mergeCell ref="M1:W1"/>
    <mergeCell ref="A1:K1"/>
    <mergeCell ref="C2:D2"/>
    <mergeCell ref="E2:F2"/>
    <mergeCell ref="G2:H2"/>
    <mergeCell ref="I2:J2"/>
  </mergeCells>
  <pageMargins left="0.7" right="0.7" top="0.75" bottom="0.75" header="0.3" footer="0.3"/>
  <pageSetup paperSize="9" scale="60"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F13"/>
  <sheetViews>
    <sheetView zoomScaleNormal="100" workbookViewId="0">
      <selection sqref="A1:D1"/>
    </sheetView>
  </sheetViews>
  <sheetFormatPr defaultColWidth="9.140625" defaultRowHeight="12.75"/>
  <cols>
    <col min="1" max="1" width="38" style="2" customWidth="1"/>
    <col min="2" max="2" width="8.7109375" style="1" customWidth="1"/>
    <col min="3" max="3" width="11.42578125" style="1" customWidth="1"/>
    <col min="4" max="4" width="26.7109375" style="1" bestFit="1" customWidth="1"/>
    <col min="5" max="6" width="11.5703125" style="2" customWidth="1"/>
    <col min="7" max="8" width="9.140625" style="1"/>
    <col min="9" max="9" width="44.42578125" style="1" bestFit="1" customWidth="1"/>
    <col min="10" max="10" width="17.5703125" style="1" bestFit="1" customWidth="1"/>
    <col min="11" max="11" width="17.5703125" style="1" customWidth="1"/>
    <col min="12" max="12" width="16.5703125" style="1" bestFit="1" customWidth="1"/>
    <col min="13" max="16384" width="9.140625" style="1"/>
  </cols>
  <sheetData>
    <row r="1" spans="1:5" ht="45.6" customHeight="1">
      <c r="A1" s="1254" t="s">
        <v>2397</v>
      </c>
      <c r="B1" s="1255"/>
      <c r="C1" s="1255"/>
      <c r="D1" s="1256"/>
    </row>
    <row r="2" spans="1:5" s="5" customFormat="1" ht="38.25" customHeight="1">
      <c r="A2" s="15"/>
      <c r="B2" s="1131" t="s">
        <v>27</v>
      </c>
      <c r="C2" s="1131"/>
      <c r="D2" s="405" t="s">
        <v>95</v>
      </c>
    </row>
    <row r="3" spans="1:5">
      <c r="A3" s="21" t="s">
        <v>1683</v>
      </c>
      <c r="B3" s="1257">
        <v>1008.6056849999999</v>
      </c>
      <c r="C3" s="1258"/>
      <c r="D3" s="654">
        <v>705.49702300000013</v>
      </c>
    </row>
    <row r="4" spans="1:5">
      <c r="A4" s="116" t="s">
        <v>1677</v>
      </c>
      <c r="B4" s="1252">
        <v>56.069400000000002</v>
      </c>
      <c r="C4" s="1253"/>
      <c r="D4" s="652">
        <v>26.954999999999998</v>
      </c>
    </row>
    <row r="5" spans="1:5">
      <c r="A5" s="116" t="s">
        <v>1678</v>
      </c>
      <c r="B5" s="1252">
        <v>29.194600000000005</v>
      </c>
      <c r="C5" s="1253"/>
      <c r="D5" s="652">
        <v>19.909000000000002</v>
      </c>
      <c r="E5" s="651"/>
    </row>
    <row r="6" spans="1:5">
      <c r="A6" s="116" t="s">
        <v>1679</v>
      </c>
      <c r="B6" s="1252">
        <v>24.763522999999996</v>
      </c>
      <c r="C6" s="1253"/>
      <c r="D6" s="652">
        <v>5.3650000000000002</v>
      </c>
      <c r="E6" s="50"/>
    </row>
    <row r="7" spans="1:5">
      <c r="A7" s="116" t="s">
        <v>1680</v>
      </c>
      <c r="B7" s="1252">
        <v>504.10980000000001</v>
      </c>
      <c r="C7" s="1253"/>
      <c r="D7" s="652">
        <v>212.08589999999998</v>
      </c>
      <c r="E7" s="50"/>
    </row>
    <row r="8" spans="1:5">
      <c r="A8" s="116" t="s">
        <v>1681</v>
      </c>
      <c r="B8" s="1252">
        <v>187.168543</v>
      </c>
      <c r="C8" s="1253"/>
      <c r="D8" s="652">
        <v>166.41872299999997</v>
      </c>
    </row>
    <row r="9" spans="1:5">
      <c r="A9" s="116" t="s">
        <v>1682</v>
      </c>
      <c r="B9" s="1252">
        <v>224.313819</v>
      </c>
      <c r="C9" s="1253"/>
      <c r="D9" s="652">
        <v>275.93739999999997</v>
      </c>
    </row>
    <row r="10" spans="1:5" ht="27" customHeight="1" thickBot="1">
      <c r="A10" s="91" t="s">
        <v>2398</v>
      </c>
      <c r="B10" s="1259">
        <v>387.39089999999999</v>
      </c>
      <c r="C10" s="1260"/>
      <c r="D10" s="653">
        <v>263.89100000000002</v>
      </c>
    </row>
    <row r="12" spans="1:5">
      <c r="A12" s="1251" t="s">
        <v>175</v>
      </c>
      <c r="B12" s="1251"/>
      <c r="C12" s="1251"/>
      <c r="D12" s="1251"/>
    </row>
    <row r="13" spans="1:5" ht="54.95" customHeight="1">
      <c r="A13" s="1251" t="s">
        <v>1684</v>
      </c>
      <c r="B13" s="1251"/>
      <c r="C13" s="1251"/>
      <c r="D13" s="1251"/>
    </row>
  </sheetData>
  <mergeCells count="12">
    <mergeCell ref="A12:D12"/>
    <mergeCell ref="A13:D13"/>
    <mergeCell ref="B7:C7"/>
    <mergeCell ref="B8:C8"/>
    <mergeCell ref="B9:C9"/>
    <mergeCell ref="B10:C10"/>
    <mergeCell ref="B6:C6"/>
    <mergeCell ref="A1:D1"/>
    <mergeCell ref="B3:C3"/>
    <mergeCell ref="B2:C2"/>
    <mergeCell ref="B4:C4"/>
    <mergeCell ref="B5:C5"/>
  </mergeCell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J96"/>
  <sheetViews>
    <sheetView zoomScaleNormal="100" workbookViewId="0">
      <selection sqref="A1:E1"/>
    </sheetView>
  </sheetViews>
  <sheetFormatPr defaultColWidth="9.140625" defaultRowHeight="12.75"/>
  <cols>
    <col min="1" max="1" width="34.42578125" style="2" customWidth="1"/>
    <col min="2" max="2" width="7.42578125" style="1" customWidth="1"/>
    <col min="3" max="3" width="10.7109375" style="1" customWidth="1"/>
    <col min="4" max="4" width="16.85546875" style="1" customWidth="1"/>
    <col min="5" max="5" width="14.5703125" style="1" customWidth="1"/>
    <col min="6" max="16384" width="9.140625" style="1"/>
  </cols>
  <sheetData>
    <row r="1" spans="1:9" ht="42.75" customHeight="1">
      <c r="A1" s="1254" t="s">
        <v>2399</v>
      </c>
      <c r="B1" s="1261"/>
      <c r="C1" s="1262"/>
      <c r="D1" s="1262"/>
      <c r="E1" s="1263"/>
    </row>
    <row r="2" spans="1:9" s="5" customFormat="1" ht="38.25" customHeight="1">
      <c r="A2" s="1211"/>
      <c r="B2" s="1264" t="s">
        <v>47</v>
      </c>
      <c r="C2" s="1265"/>
      <c r="D2" s="1266"/>
      <c r="E2" s="1269" t="s">
        <v>1685</v>
      </c>
    </row>
    <row r="3" spans="1:9" s="5" customFormat="1" ht="15" customHeight="1">
      <c r="A3" s="1272"/>
      <c r="B3" s="1267" t="s">
        <v>125</v>
      </c>
      <c r="C3" s="1267"/>
      <c r="D3" s="1268" t="s">
        <v>1686</v>
      </c>
      <c r="E3" s="1270"/>
    </row>
    <row r="4" spans="1:9" s="5" customFormat="1" ht="51">
      <c r="A4" s="1212"/>
      <c r="B4" s="406" t="s">
        <v>88</v>
      </c>
      <c r="C4" s="406" t="s">
        <v>177</v>
      </c>
      <c r="D4" s="1268"/>
      <c r="E4" s="1271"/>
    </row>
    <row r="5" spans="1:9" ht="15" customHeight="1">
      <c r="A5" s="21" t="s">
        <v>1687</v>
      </c>
      <c r="B5" s="259">
        <v>126</v>
      </c>
      <c r="C5" s="260">
        <v>100</v>
      </c>
      <c r="D5" s="260">
        <v>19</v>
      </c>
      <c r="E5" s="261">
        <v>49.737037037037048</v>
      </c>
    </row>
    <row r="6" spans="1:9">
      <c r="A6" s="47" t="s">
        <v>114</v>
      </c>
      <c r="B6" s="262">
        <v>15</v>
      </c>
      <c r="C6" s="263">
        <v>9</v>
      </c>
      <c r="D6" s="263">
        <v>3</v>
      </c>
      <c r="E6" s="264">
        <v>47.1</v>
      </c>
    </row>
    <row r="7" spans="1:9">
      <c r="A7" s="21" t="s">
        <v>1688</v>
      </c>
      <c r="B7" s="259">
        <v>359</v>
      </c>
      <c r="C7" s="260">
        <v>298</v>
      </c>
      <c r="D7" s="260">
        <v>41</v>
      </c>
      <c r="E7" s="261">
        <v>42.72082636954503</v>
      </c>
    </row>
    <row r="8" spans="1:9" ht="13.5" thickBot="1">
      <c r="A8" s="119" t="s">
        <v>114</v>
      </c>
      <c r="B8" s="265">
        <v>82</v>
      </c>
      <c r="C8" s="266">
        <v>71</v>
      </c>
      <c r="D8" s="266">
        <v>16</v>
      </c>
      <c r="E8" s="267">
        <v>42.2990243902439</v>
      </c>
    </row>
    <row r="10" spans="1:9" ht="31.5" customHeight="1">
      <c r="A10" s="1184" t="s">
        <v>96</v>
      </c>
      <c r="B10" s="1184"/>
      <c r="C10" s="1184"/>
      <c r="D10" s="1184"/>
      <c r="E10" s="1184"/>
    </row>
    <row r="11" spans="1:9" ht="31.5" customHeight="1">
      <c r="A11" s="1184" t="s">
        <v>148</v>
      </c>
      <c r="B11" s="1184"/>
      <c r="C11" s="1184"/>
      <c r="D11" s="1184"/>
      <c r="E11" s="1184"/>
    </row>
    <row r="12" spans="1:9" ht="12.75" customHeight="1">
      <c r="A12" s="1166" t="s">
        <v>170</v>
      </c>
      <c r="B12" s="1166"/>
      <c r="C12" s="1166"/>
      <c r="D12" s="1166"/>
      <c r="E12" s="1166"/>
    </row>
    <row r="14" spans="1:9">
      <c r="A14" s="42"/>
      <c r="I14" s="214"/>
    </row>
    <row r="15" spans="1:9">
      <c r="I15" s="214"/>
    </row>
    <row r="16" spans="1:9">
      <c r="I16" s="214"/>
    </row>
    <row r="17" spans="9:9">
      <c r="I17" s="214"/>
    </row>
    <row r="96" spans="10:10">
      <c r="J96" s="1" t="s">
        <v>1689</v>
      </c>
    </row>
  </sheetData>
  <mergeCells count="9">
    <mergeCell ref="A10:E10"/>
    <mergeCell ref="A11:E11"/>
    <mergeCell ref="A12:E12"/>
    <mergeCell ref="A1:E1"/>
    <mergeCell ref="B2:D2"/>
    <mergeCell ref="B3:C3"/>
    <mergeCell ref="D3:D4"/>
    <mergeCell ref="E2:E4"/>
    <mergeCell ref="A2:A4"/>
  </mergeCell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workbookViewId="0">
      <selection activeCell="A15" sqref="A15:E15"/>
    </sheetView>
  </sheetViews>
  <sheetFormatPr defaultColWidth="9.140625" defaultRowHeight="12.75"/>
  <cols>
    <col min="1" max="1" width="22.7109375" style="2" customWidth="1"/>
    <col min="2" max="2" width="10.5703125" style="3" customWidth="1"/>
    <col min="3" max="3" width="11.42578125" style="1" customWidth="1"/>
    <col min="4" max="4" width="12" style="1" customWidth="1"/>
    <col min="5" max="5" width="10.85546875" style="1" bestFit="1" customWidth="1"/>
    <col min="6" max="6" width="9.140625" style="1"/>
    <col min="7" max="7" width="10.7109375" style="1" customWidth="1"/>
    <col min="8" max="8" width="11.85546875" style="1" customWidth="1"/>
    <col min="9" max="16384" width="9.140625" style="1"/>
  </cols>
  <sheetData>
    <row r="1" spans="1:7" ht="41.25" customHeight="1">
      <c r="A1" s="1167" t="s">
        <v>477</v>
      </c>
      <c r="B1" s="1261"/>
      <c r="C1" s="1261"/>
      <c r="D1" s="1261"/>
      <c r="E1" s="1263"/>
    </row>
    <row r="2" spans="1:7" s="5" customFormat="1" ht="38.25" customHeight="1">
      <c r="A2" s="15" t="s">
        <v>490</v>
      </c>
      <c r="B2" s="1274" t="s">
        <v>134</v>
      </c>
      <c r="C2" s="1274"/>
      <c r="D2" s="137"/>
      <c r="E2" s="1275" t="s">
        <v>4</v>
      </c>
    </row>
    <row r="3" spans="1:7" s="5" customFormat="1" ht="41.25" customHeight="1">
      <c r="A3" s="15"/>
      <c r="B3" s="137" t="s">
        <v>4</v>
      </c>
      <c r="C3" s="7" t="s">
        <v>65</v>
      </c>
      <c r="D3" s="137" t="s">
        <v>63</v>
      </c>
      <c r="E3" s="1275"/>
    </row>
    <row r="4" spans="1:7" ht="12.75" customHeight="1">
      <c r="A4" s="17" t="s">
        <v>115</v>
      </c>
      <c r="B4" s="236">
        <v>244</v>
      </c>
      <c r="C4" s="144">
        <v>46</v>
      </c>
      <c r="D4" s="144">
        <v>498</v>
      </c>
      <c r="E4" s="268">
        <v>742</v>
      </c>
      <c r="G4" s="214"/>
    </row>
    <row r="5" spans="1:7" ht="12.75" customHeight="1">
      <c r="A5" s="17" t="s">
        <v>116</v>
      </c>
      <c r="B5" s="236">
        <v>115</v>
      </c>
      <c r="C5" s="144">
        <v>17</v>
      </c>
      <c r="D5" s="144">
        <v>4175</v>
      </c>
      <c r="E5" s="268">
        <v>4290</v>
      </c>
      <c r="G5" s="214"/>
    </row>
    <row r="6" spans="1:7" ht="25.5">
      <c r="A6" s="17" t="s">
        <v>117</v>
      </c>
      <c r="B6" s="236">
        <v>189</v>
      </c>
      <c r="C6" s="144">
        <v>9</v>
      </c>
      <c r="D6" s="144">
        <v>4598</v>
      </c>
      <c r="E6" s="268">
        <v>4787</v>
      </c>
      <c r="G6" s="214"/>
    </row>
    <row r="7" spans="1:7" ht="38.25">
      <c r="A7" s="17" t="s">
        <v>118</v>
      </c>
      <c r="B7" s="236">
        <v>274</v>
      </c>
      <c r="C7" s="144">
        <v>23</v>
      </c>
      <c r="D7" s="144">
        <v>5537</v>
      </c>
      <c r="E7" s="268">
        <v>5811</v>
      </c>
      <c r="G7" s="214"/>
    </row>
    <row r="8" spans="1:7" ht="38.25">
      <c r="A8" s="17" t="s">
        <v>119</v>
      </c>
      <c r="B8" s="236">
        <v>74</v>
      </c>
      <c r="C8" s="144">
        <v>1</v>
      </c>
      <c r="D8" s="144">
        <v>1812</v>
      </c>
      <c r="E8" s="268">
        <v>1886</v>
      </c>
      <c r="G8" s="214"/>
    </row>
    <row r="9" spans="1:7" ht="13.5" thickBot="1">
      <c r="A9" s="112" t="s">
        <v>133</v>
      </c>
      <c r="B9" s="269">
        <v>587771892.46408999</v>
      </c>
      <c r="C9" s="270">
        <v>80568864.060900003</v>
      </c>
      <c r="D9" s="270">
        <v>57796515.947050005</v>
      </c>
      <c r="E9" s="271">
        <v>645568408.41113997</v>
      </c>
      <c r="G9" s="214"/>
    </row>
    <row r="10" spans="1:7">
      <c r="A10" s="89"/>
      <c r="B10" s="90"/>
      <c r="C10" s="87"/>
      <c r="D10" s="87"/>
      <c r="E10" s="87"/>
    </row>
    <row r="11" spans="1:7">
      <c r="A11" s="1184" t="s">
        <v>120</v>
      </c>
      <c r="B11" s="1184"/>
      <c r="C11" s="1184"/>
      <c r="D11" s="1184"/>
      <c r="E11" s="1184"/>
    </row>
    <row r="12" spans="1:7" ht="51" customHeight="1">
      <c r="A12" s="1251" t="s">
        <v>2384</v>
      </c>
      <c r="B12" s="1251"/>
      <c r="C12" s="1251"/>
      <c r="D12" s="1251"/>
      <c r="E12" s="1251"/>
    </row>
    <row r="13" spans="1:7" ht="51" customHeight="1">
      <c r="A13" s="1251" t="s">
        <v>2385</v>
      </c>
      <c r="B13" s="1251"/>
      <c r="C13" s="1251"/>
      <c r="D13" s="1251"/>
      <c r="E13" s="1251"/>
    </row>
    <row r="14" spans="1:7" ht="30" customHeight="1">
      <c r="A14" s="1184" t="s">
        <v>2386</v>
      </c>
      <c r="B14" s="1184"/>
      <c r="C14" s="1184"/>
      <c r="D14" s="1184"/>
      <c r="E14" s="1184"/>
    </row>
    <row r="15" spans="1:7" ht="30" customHeight="1">
      <c r="A15" s="1184" t="s">
        <v>2387</v>
      </c>
      <c r="B15" s="1184"/>
      <c r="C15" s="1184"/>
      <c r="D15" s="1184"/>
      <c r="E15" s="1184"/>
    </row>
    <row r="16" spans="1:7" ht="25.5" customHeight="1">
      <c r="A16" s="1273" t="s">
        <v>132</v>
      </c>
      <c r="B16" s="1273"/>
      <c r="C16" s="1273"/>
      <c r="D16" s="1273"/>
      <c r="E16" s="1273"/>
    </row>
  </sheetData>
  <mergeCells count="9">
    <mergeCell ref="A14:E14"/>
    <mergeCell ref="A15:E15"/>
    <mergeCell ref="A16:E16"/>
    <mergeCell ref="A1:E1"/>
    <mergeCell ref="B2:C2"/>
    <mergeCell ref="E2:E3"/>
    <mergeCell ref="A11:E11"/>
    <mergeCell ref="A12:E12"/>
    <mergeCell ref="A13:E13"/>
  </mergeCells>
  <conditionalFormatting sqref="G4:G9">
    <cfRule type="cellIs" dxfId="2" priority="2" operator="equal">
      <formula>D4</formula>
    </cfRule>
  </conditionalFormatting>
  <conditionalFormatting sqref="G4:G9">
    <cfRule type="cellIs" dxfId="1" priority="1" operator="equal">
      <formula>E4</formula>
    </cfRule>
  </conditionalFormatting>
  <pageMargins left="0.7" right="0.7" top="0.75" bottom="0.75" header="0.3" footer="0.3"/>
  <pageSetup paperSize="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8"/>
  <sheetViews>
    <sheetView topLeftCell="A239" zoomScaleNormal="100" workbookViewId="0">
      <selection activeCell="A266" sqref="A266:I266"/>
    </sheetView>
  </sheetViews>
  <sheetFormatPr defaultColWidth="9.140625" defaultRowHeight="12.75"/>
  <cols>
    <col min="1" max="1" width="51.85546875" style="2" customWidth="1"/>
    <col min="2" max="2" width="13" style="2" bestFit="1" customWidth="1"/>
    <col min="3" max="3" width="13" style="2" customWidth="1"/>
    <col min="4" max="4" width="11.28515625" style="2" customWidth="1"/>
    <col min="5" max="8" width="15.42578125" style="2" customWidth="1"/>
    <col min="9" max="16384" width="9.140625" style="1"/>
  </cols>
  <sheetData>
    <row r="1" spans="1:10" ht="50.1" customHeight="1">
      <c r="A1" s="1276" t="s">
        <v>2400</v>
      </c>
      <c r="B1" s="1277"/>
      <c r="C1" s="1277"/>
      <c r="D1" s="1277"/>
      <c r="E1" s="1277"/>
      <c r="F1" s="1277"/>
      <c r="G1" s="1277"/>
      <c r="H1" s="1277"/>
      <c r="I1" s="1278"/>
      <c r="J1" s="48"/>
    </row>
    <row r="2" spans="1:10" s="6" customFormat="1" ht="38.25" customHeight="1" thickBot="1">
      <c r="A2" s="58" t="s">
        <v>490</v>
      </c>
      <c r="B2" s="1279" t="s">
        <v>59</v>
      </c>
      <c r="C2" s="1280"/>
      <c r="D2" s="1281" t="s">
        <v>60</v>
      </c>
      <c r="E2" s="1283" t="s">
        <v>61</v>
      </c>
      <c r="F2" s="1281" t="s">
        <v>62</v>
      </c>
      <c r="G2" s="1283" t="s">
        <v>135</v>
      </c>
      <c r="H2" s="1281" t="s">
        <v>136</v>
      </c>
      <c r="I2" s="1285" t="s">
        <v>112</v>
      </c>
    </row>
    <row r="3" spans="1:10" s="6" customFormat="1" ht="38.25" customHeight="1">
      <c r="A3" s="78" t="s">
        <v>86</v>
      </c>
      <c r="B3" s="93" t="s">
        <v>88</v>
      </c>
      <c r="C3" s="92" t="s">
        <v>163</v>
      </c>
      <c r="D3" s="1282"/>
      <c r="E3" s="1284"/>
      <c r="F3" s="1282"/>
      <c r="G3" s="1284"/>
      <c r="H3" s="1282"/>
      <c r="I3" s="1286"/>
    </row>
    <row r="4" spans="1:10" s="6" customFormat="1">
      <c r="A4" s="128" t="s">
        <v>187</v>
      </c>
      <c r="B4" s="384">
        <v>1</v>
      </c>
      <c r="C4" s="385">
        <v>0</v>
      </c>
      <c r="D4" s="386">
        <v>5</v>
      </c>
      <c r="E4" s="387">
        <v>6</v>
      </c>
      <c r="F4" s="388">
        <v>3</v>
      </c>
      <c r="G4" s="387">
        <v>1</v>
      </c>
      <c r="H4" s="388">
        <v>0</v>
      </c>
      <c r="I4" s="1083">
        <v>16</v>
      </c>
      <c r="J4" s="1"/>
    </row>
    <row r="5" spans="1:10" s="6" customFormat="1">
      <c r="A5" s="128" t="s">
        <v>189</v>
      </c>
      <c r="B5" s="384">
        <v>4</v>
      </c>
      <c r="C5" s="389">
        <v>0</v>
      </c>
      <c r="D5" s="386">
        <v>33</v>
      </c>
      <c r="E5" s="387">
        <v>14</v>
      </c>
      <c r="F5" s="388">
        <v>5</v>
      </c>
      <c r="G5" s="390">
        <v>0</v>
      </c>
      <c r="H5" s="388">
        <v>1</v>
      </c>
      <c r="I5" s="1083">
        <v>57</v>
      </c>
      <c r="J5" s="1"/>
    </row>
    <row r="6" spans="1:10" s="6" customFormat="1">
      <c r="A6" s="128" t="s">
        <v>190</v>
      </c>
      <c r="B6" s="384">
        <v>2</v>
      </c>
      <c r="C6" s="389">
        <v>0</v>
      </c>
      <c r="D6" s="386">
        <v>13</v>
      </c>
      <c r="E6" s="387">
        <v>1</v>
      </c>
      <c r="F6" s="388">
        <v>3</v>
      </c>
      <c r="G6" s="390">
        <v>0</v>
      </c>
      <c r="H6" s="388">
        <v>1</v>
      </c>
      <c r="I6" s="1083">
        <v>20</v>
      </c>
      <c r="J6" s="1"/>
    </row>
    <row r="7" spans="1:10" s="6" customFormat="1">
      <c r="A7" s="128" t="s">
        <v>78</v>
      </c>
      <c r="B7" s="384">
        <v>0</v>
      </c>
      <c r="C7" s="389">
        <v>0</v>
      </c>
      <c r="D7" s="386">
        <v>0</v>
      </c>
      <c r="E7" s="387">
        <v>0</v>
      </c>
      <c r="F7" s="388">
        <v>0</v>
      </c>
      <c r="G7" s="390">
        <v>0</v>
      </c>
      <c r="H7" s="388">
        <v>0</v>
      </c>
      <c r="I7" s="1083">
        <v>0</v>
      </c>
      <c r="J7" s="1"/>
    </row>
    <row r="8" spans="1:10" s="6" customFormat="1">
      <c r="A8" s="128" t="s">
        <v>192</v>
      </c>
      <c r="B8" s="384">
        <v>0</v>
      </c>
      <c r="C8" s="389">
        <v>0</v>
      </c>
      <c r="D8" s="386">
        <v>0</v>
      </c>
      <c r="E8" s="387">
        <v>1</v>
      </c>
      <c r="F8" s="388">
        <v>0</v>
      </c>
      <c r="G8" s="390">
        <v>0</v>
      </c>
      <c r="H8" s="388">
        <v>0</v>
      </c>
      <c r="I8" s="1083">
        <v>1</v>
      </c>
      <c r="J8" s="1"/>
    </row>
    <row r="9" spans="1:10" s="6" customFormat="1">
      <c r="A9" s="128" t="s">
        <v>193</v>
      </c>
      <c r="B9" s="384">
        <v>2</v>
      </c>
      <c r="C9" s="389">
        <v>0</v>
      </c>
      <c r="D9" s="386">
        <v>3</v>
      </c>
      <c r="E9" s="387">
        <v>0</v>
      </c>
      <c r="F9" s="388">
        <v>0</v>
      </c>
      <c r="G9" s="390">
        <v>0</v>
      </c>
      <c r="H9" s="388">
        <v>0</v>
      </c>
      <c r="I9" s="1083">
        <v>5</v>
      </c>
      <c r="J9" s="1"/>
    </row>
    <row r="10" spans="1:10" s="6" customFormat="1">
      <c r="A10" s="128" t="s">
        <v>194</v>
      </c>
      <c r="B10" s="384">
        <v>0</v>
      </c>
      <c r="C10" s="389">
        <v>0</v>
      </c>
      <c r="D10" s="386">
        <v>0</v>
      </c>
      <c r="E10" s="387">
        <v>0</v>
      </c>
      <c r="F10" s="388">
        <v>0</v>
      </c>
      <c r="G10" s="390">
        <v>0</v>
      </c>
      <c r="H10" s="388">
        <v>0</v>
      </c>
      <c r="I10" s="1083">
        <v>0</v>
      </c>
      <c r="J10" s="1"/>
    </row>
    <row r="11" spans="1:10" s="6" customFormat="1">
      <c r="A11" s="128" t="s">
        <v>195</v>
      </c>
      <c r="B11" s="384">
        <v>0</v>
      </c>
      <c r="C11" s="389">
        <v>0</v>
      </c>
      <c r="D11" s="386">
        <v>0</v>
      </c>
      <c r="E11" s="387">
        <v>0</v>
      </c>
      <c r="F11" s="388">
        <v>0</v>
      </c>
      <c r="G11" s="390">
        <v>0</v>
      </c>
      <c r="H11" s="388">
        <v>0</v>
      </c>
      <c r="I11" s="1083">
        <v>0</v>
      </c>
      <c r="J11" s="1"/>
    </row>
    <row r="12" spans="1:10" s="6" customFormat="1">
      <c r="A12" s="128" t="s">
        <v>196</v>
      </c>
      <c r="B12" s="384">
        <v>0</v>
      </c>
      <c r="C12" s="389">
        <v>0</v>
      </c>
      <c r="D12" s="386">
        <v>0</v>
      </c>
      <c r="E12" s="387">
        <v>0</v>
      </c>
      <c r="F12" s="388">
        <v>0</v>
      </c>
      <c r="G12" s="390">
        <v>0</v>
      </c>
      <c r="H12" s="388">
        <v>0</v>
      </c>
      <c r="I12" s="1083">
        <v>0</v>
      </c>
      <c r="J12" s="1"/>
    </row>
    <row r="13" spans="1:10" s="6" customFormat="1">
      <c r="A13" s="128" t="s">
        <v>197</v>
      </c>
      <c r="B13" s="384">
        <v>14</v>
      </c>
      <c r="C13" s="389">
        <v>0</v>
      </c>
      <c r="D13" s="386">
        <v>19</v>
      </c>
      <c r="E13" s="387">
        <v>46</v>
      </c>
      <c r="F13" s="388">
        <v>17</v>
      </c>
      <c r="G13" s="390">
        <v>5</v>
      </c>
      <c r="H13" s="388">
        <v>0</v>
      </c>
      <c r="I13" s="1083">
        <v>101</v>
      </c>
      <c r="J13" s="1"/>
    </row>
    <row r="14" spans="1:10" s="6" customFormat="1">
      <c r="A14" s="128" t="s">
        <v>198</v>
      </c>
      <c r="B14" s="384">
        <v>5</v>
      </c>
      <c r="C14" s="389">
        <v>0</v>
      </c>
      <c r="D14" s="386">
        <v>12</v>
      </c>
      <c r="E14" s="387">
        <v>11</v>
      </c>
      <c r="F14" s="388">
        <v>12</v>
      </c>
      <c r="G14" s="390">
        <v>0</v>
      </c>
      <c r="H14" s="388">
        <v>5</v>
      </c>
      <c r="I14" s="1083">
        <v>45</v>
      </c>
      <c r="J14" s="1"/>
    </row>
    <row r="15" spans="1:10" s="6" customFormat="1">
      <c r="A15" s="128" t="s">
        <v>199</v>
      </c>
      <c r="B15" s="384">
        <v>0</v>
      </c>
      <c r="C15" s="389">
        <v>0</v>
      </c>
      <c r="D15" s="386">
        <v>1</v>
      </c>
      <c r="E15" s="387">
        <v>0</v>
      </c>
      <c r="F15" s="388">
        <v>0</v>
      </c>
      <c r="G15" s="390">
        <v>0</v>
      </c>
      <c r="H15" s="388">
        <v>0</v>
      </c>
      <c r="I15" s="1083">
        <v>1</v>
      </c>
      <c r="J15" s="1"/>
    </row>
    <row r="16" spans="1:10" s="6" customFormat="1">
      <c r="A16" s="128" t="s">
        <v>200</v>
      </c>
      <c r="B16" s="384">
        <v>90</v>
      </c>
      <c r="C16" s="389">
        <v>0</v>
      </c>
      <c r="D16" s="386">
        <v>50</v>
      </c>
      <c r="E16" s="387">
        <v>97</v>
      </c>
      <c r="F16" s="388">
        <v>35</v>
      </c>
      <c r="G16" s="390">
        <v>10</v>
      </c>
      <c r="H16" s="388">
        <v>2</v>
      </c>
      <c r="I16" s="1083">
        <v>284</v>
      </c>
      <c r="J16" s="1"/>
    </row>
    <row r="17" spans="1:10" s="6" customFormat="1">
      <c r="A17" s="128" t="s">
        <v>201</v>
      </c>
      <c r="B17" s="384">
        <v>6</v>
      </c>
      <c r="C17" s="389">
        <v>0</v>
      </c>
      <c r="D17" s="386">
        <v>37</v>
      </c>
      <c r="E17" s="387">
        <v>18</v>
      </c>
      <c r="F17" s="388">
        <v>11</v>
      </c>
      <c r="G17" s="390">
        <v>3</v>
      </c>
      <c r="H17" s="388">
        <v>0</v>
      </c>
      <c r="I17" s="1083">
        <v>75</v>
      </c>
      <c r="J17" s="1"/>
    </row>
    <row r="18" spans="1:10" s="6" customFormat="1">
      <c r="A18" s="128" t="s">
        <v>202</v>
      </c>
      <c r="B18" s="384">
        <v>0</v>
      </c>
      <c r="C18" s="389">
        <v>0</v>
      </c>
      <c r="D18" s="386">
        <v>0</v>
      </c>
      <c r="E18" s="387">
        <v>0</v>
      </c>
      <c r="F18" s="388">
        <v>0</v>
      </c>
      <c r="G18" s="390">
        <v>0</v>
      </c>
      <c r="H18" s="388">
        <v>0</v>
      </c>
      <c r="I18" s="1083">
        <v>0</v>
      </c>
      <c r="J18" s="1"/>
    </row>
    <row r="19" spans="1:10" s="6" customFormat="1">
      <c r="A19" s="128" t="s">
        <v>259</v>
      </c>
      <c r="B19" s="384">
        <v>0</v>
      </c>
      <c r="C19" s="389">
        <v>0</v>
      </c>
      <c r="D19" s="386">
        <v>0</v>
      </c>
      <c r="E19" s="387">
        <v>0</v>
      </c>
      <c r="F19" s="388">
        <v>0</v>
      </c>
      <c r="G19" s="390">
        <v>0</v>
      </c>
      <c r="H19" s="388">
        <v>0</v>
      </c>
      <c r="I19" s="1083">
        <v>0</v>
      </c>
      <c r="J19" s="1"/>
    </row>
    <row r="20" spans="1:10" s="6" customFormat="1">
      <c r="A20" s="128" t="s">
        <v>280</v>
      </c>
      <c r="B20" s="384">
        <v>0</v>
      </c>
      <c r="C20" s="389">
        <v>0</v>
      </c>
      <c r="D20" s="386">
        <v>0</v>
      </c>
      <c r="E20" s="387">
        <v>0</v>
      </c>
      <c r="F20" s="388">
        <v>0</v>
      </c>
      <c r="G20" s="390">
        <v>0</v>
      </c>
      <c r="H20" s="388">
        <v>0</v>
      </c>
      <c r="I20" s="1083">
        <v>0</v>
      </c>
      <c r="J20" s="1"/>
    </row>
    <row r="21" spans="1:10" s="6" customFormat="1">
      <c r="A21" s="128" t="s">
        <v>204</v>
      </c>
      <c r="B21" s="384">
        <v>2</v>
      </c>
      <c r="C21" s="389">
        <v>0</v>
      </c>
      <c r="D21" s="386">
        <v>16</v>
      </c>
      <c r="E21" s="387">
        <v>1</v>
      </c>
      <c r="F21" s="388">
        <v>1</v>
      </c>
      <c r="G21" s="390">
        <v>0</v>
      </c>
      <c r="H21" s="388">
        <v>0</v>
      </c>
      <c r="I21" s="1083">
        <v>20</v>
      </c>
      <c r="J21" s="1"/>
    </row>
    <row r="22" spans="1:10" s="6" customFormat="1">
      <c r="A22" s="128" t="s">
        <v>205</v>
      </c>
      <c r="B22" s="384">
        <v>0</v>
      </c>
      <c r="C22" s="389">
        <v>0</v>
      </c>
      <c r="D22" s="386">
        <v>0</v>
      </c>
      <c r="E22" s="387">
        <v>2</v>
      </c>
      <c r="F22" s="388">
        <v>0</v>
      </c>
      <c r="G22" s="390">
        <v>0</v>
      </c>
      <c r="H22" s="388">
        <v>0</v>
      </c>
      <c r="I22" s="1083">
        <v>2</v>
      </c>
      <c r="J22" s="1"/>
    </row>
    <row r="23" spans="1:10" s="6" customFormat="1">
      <c r="A23" s="128" t="s">
        <v>206</v>
      </c>
      <c r="B23" s="384">
        <v>312</v>
      </c>
      <c r="C23" s="389">
        <v>8</v>
      </c>
      <c r="D23" s="386">
        <v>148</v>
      </c>
      <c r="E23" s="387">
        <v>245</v>
      </c>
      <c r="F23" s="388">
        <v>136</v>
      </c>
      <c r="G23" s="390">
        <v>28</v>
      </c>
      <c r="H23" s="388">
        <v>3</v>
      </c>
      <c r="I23" s="1083">
        <v>880</v>
      </c>
      <c r="J23" s="1"/>
    </row>
    <row r="24" spans="1:10" s="6" customFormat="1">
      <c r="A24" s="128" t="s">
        <v>207</v>
      </c>
      <c r="B24" s="384">
        <v>0</v>
      </c>
      <c r="C24" s="389">
        <v>0</v>
      </c>
      <c r="D24" s="386">
        <v>0</v>
      </c>
      <c r="E24" s="387">
        <v>0</v>
      </c>
      <c r="F24" s="388">
        <v>0</v>
      </c>
      <c r="G24" s="390">
        <v>0</v>
      </c>
      <c r="H24" s="388">
        <v>0</v>
      </c>
      <c r="I24" s="1083">
        <v>0</v>
      </c>
      <c r="J24" s="1"/>
    </row>
    <row r="25" spans="1:10" s="6" customFormat="1">
      <c r="A25" s="128" t="s">
        <v>208</v>
      </c>
      <c r="B25" s="384">
        <v>29</v>
      </c>
      <c r="C25" s="389">
        <v>0</v>
      </c>
      <c r="D25" s="386">
        <v>108</v>
      </c>
      <c r="E25" s="387">
        <v>22</v>
      </c>
      <c r="F25" s="388">
        <v>33</v>
      </c>
      <c r="G25" s="390">
        <v>6</v>
      </c>
      <c r="H25" s="388">
        <v>6</v>
      </c>
      <c r="I25" s="1083">
        <v>204</v>
      </c>
      <c r="J25" s="1"/>
    </row>
    <row r="26" spans="1:10" s="6" customFormat="1">
      <c r="A26" s="128" t="s">
        <v>209</v>
      </c>
      <c r="B26" s="384">
        <v>0</v>
      </c>
      <c r="C26" s="389">
        <v>0</v>
      </c>
      <c r="D26" s="386">
        <v>0</v>
      </c>
      <c r="E26" s="387">
        <v>0</v>
      </c>
      <c r="F26" s="388">
        <v>1</v>
      </c>
      <c r="G26" s="390">
        <v>0</v>
      </c>
      <c r="H26" s="388">
        <v>0</v>
      </c>
      <c r="I26" s="1083">
        <v>1</v>
      </c>
      <c r="J26" s="1"/>
    </row>
    <row r="27" spans="1:10" s="6" customFormat="1">
      <c r="A27" s="128" t="s">
        <v>210</v>
      </c>
      <c r="B27" s="384">
        <v>0</v>
      </c>
      <c r="C27" s="389">
        <v>0</v>
      </c>
      <c r="D27" s="386">
        <v>0</v>
      </c>
      <c r="E27" s="387">
        <v>1</v>
      </c>
      <c r="F27" s="388">
        <v>0</v>
      </c>
      <c r="G27" s="390">
        <v>0</v>
      </c>
      <c r="H27" s="388">
        <v>0</v>
      </c>
      <c r="I27" s="1083">
        <v>1</v>
      </c>
      <c r="J27" s="1"/>
    </row>
    <row r="28" spans="1:10" s="6" customFormat="1">
      <c r="A28" s="128" t="s">
        <v>211</v>
      </c>
      <c r="B28" s="384">
        <v>2</v>
      </c>
      <c r="C28" s="389">
        <v>0</v>
      </c>
      <c r="D28" s="386">
        <v>1</v>
      </c>
      <c r="E28" s="387">
        <v>4</v>
      </c>
      <c r="F28" s="388">
        <v>1</v>
      </c>
      <c r="G28" s="390">
        <v>1</v>
      </c>
      <c r="H28" s="388">
        <v>1</v>
      </c>
      <c r="I28" s="1083">
        <v>10</v>
      </c>
      <c r="J28" s="1"/>
    </row>
    <row r="29" spans="1:10" s="6" customFormat="1">
      <c r="A29" s="128" t="s">
        <v>429</v>
      </c>
      <c r="B29" s="384">
        <v>2</v>
      </c>
      <c r="C29" s="389">
        <v>0</v>
      </c>
      <c r="D29" s="386">
        <v>15</v>
      </c>
      <c r="E29" s="387">
        <v>1</v>
      </c>
      <c r="F29" s="388">
        <v>1</v>
      </c>
      <c r="G29" s="390">
        <v>0</v>
      </c>
      <c r="H29" s="388">
        <v>0</v>
      </c>
      <c r="I29" s="1083">
        <v>19</v>
      </c>
      <c r="J29" s="1"/>
    </row>
    <row r="30" spans="1:10" s="6" customFormat="1">
      <c r="A30" s="128" t="s">
        <v>213</v>
      </c>
      <c r="B30" s="384">
        <v>0</v>
      </c>
      <c r="C30" s="389">
        <v>0</v>
      </c>
      <c r="D30" s="386">
        <v>0</v>
      </c>
      <c r="E30" s="387">
        <v>0</v>
      </c>
      <c r="F30" s="388">
        <v>0</v>
      </c>
      <c r="G30" s="390">
        <v>0</v>
      </c>
      <c r="H30" s="388">
        <v>0</v>
      </c>
      <c r="I30" s="1083">
        <v>0</v>
      </c>
      <c r="J30" s="1"/>
    </row>
    <row r="31" spans="1:10" s="6" customFormat="1">
      <c r="A31" s="128" t="s">
        <v>214</v>
      </c>
      <c r="B31" s="384">
        <v>12</v>
      </c>
      <c r="C31" s="389">
        <v>0</v>
      </c>
      <c r="D31" s="386">
        <v>37</v>
      </c>
      <c r="E31" s="387">
        <v>35</v>
      </c>
      <c r="F31" s="388">
        <v>17</v>
      </c>
      <c r="G31" s="390">
        <v>8</v>
      </c>
      <c r="H31" s="388">
        <v>3</v>
      </c>
      <c r="I31" s="1083">
        <v>112</v>
      </c>
      <c r="J31" s="1"/>
    </row>
    <row r="32" spans="1:10" s="6" customFormat="1">
      <c r="A32" s="128" t="s">
        <v>215</v>
      </c>
      <c r="B32" s="384">
        <v>1</v>
      </c>
      <c r="C32" s="389">
        <v>0</v>
      </c>
      <c r="D32" s="386">
        <v>0</v>
      </c>
      <c r="E32" s="387">
        <v>7</v>
      </c>
      <c r="F32" s="388">
        <v>0</v>
      </c>
      <c r="G32" s="390">
        <v>0</v>
      </c>
      <c r="H32" s="388">
        <v>0</v>
      </c>
      <c r="I32" s="1083">
        <v>8</v>
      </c>
      <c r="J32" s="1"/>
    </row>
    <row r="33" spans="1:10" s="6" customFormat="1">
      <c r="A33" s="128" t="s">
        <v>216</v>
      </c>
      <c r="B33" s="384">
        <v>0</v>
      </c>
      <c r="C33" s="389">
        <v>0</v>
      </c>
      <c r="D33" s="386">
        <v>0</v>
      </c>
      <c r="E33" s="387">
        <v>0</v>
      </c>
      <c r="F33" s="388">
        <v>0</v>
      </c>
      <c r="G33" s="390">
        <v>0</v>
      </c>
      <c r="H33" s="388">
        <v>0</v>
      </c>
      <c r="I33" s="1083">
        <v>0</v>
      </c>
      <c r="J33" s="1"/>
    </row>
    <row r="34" spans="1:10" s="6" customFormat="1">
      <c r="A34" s="128" t="s">
        <v>217</v>
      </c>
      <c r="B34" s="384">
        <v>80</v>
      </c>
      <c r="C34" s="389">
        <v>0</v>
      </c>
      <c r="D34" s="386">
        <v>134</v>
      </c>
      <c r="E34" s="387">
        <v>52</v>
      </c>
      <c r="F34" s="388">
        <v>58</v>
      </c>
      <c r="G34" s="390">
        <v>6</v>
      </c>
      <c r="H34" s="388">
        <v>4</v>
      </c>
      <c r="I34" s="1083">
        <v>334</v>
      </c>
      <c r="J34" s="1"/>
    </row>
    <row r="35" spans="1:10" s="6" customFormat="1">
      <c r="A35" s="128" t="s">
        <v>219</v>
      </c>
      <c r="B35" s="384">
        <v>0</v>
      </c>
      <c r="C35" s="389">
        <v>0</v>
      </c>
      <c r="D35" s="386">
        <v>0</v>
      </c>
      <c r="E35" s="387">
        <v>0</v>
      </c>
      <c r="F35" s="388">
        <v>0</v>
      </c>
      <c r="G35" s="390">
        <v>0</v>
      </c>
      <c r="H35" s="388">
        <v>0</v>
      </c>
      <c r="I35" s="1083">
        <v>0</v>
      </c>
      <c r="J35" s="1"/>
    </row>
    <row r="36" spans="1:10" s="6" customFormat="1">
      <c r="A36" s="128" t="s">
        <v>218</v>
      </c>
      <c r="B36" s="384">
        <v>0</v>
      </c>
      <c r="C36" s="389">
        <v>0</v>
      </c>
      <c r="D36" s="386">
        <v>0</v>
      </c>
      <c r="E36" s="387">
        <v>0</v>
      </c>
      <c r="F36" s="388">
        <v>0</v>
      </c>
      <c r="G36" s="390">
        <v>0</v>
      </c>
      <c r="H36" s="388">
        <v>0</v>
      </c>
      <c r="I36" s="1083">
        <v>0</v>
      </c>
      <c r="J36" s="1"/>
    </row>
    <row r="37" spans="1:10" s="6" customFormat="1">
      <c r="A37" s="128" t="s">
        <v>221</v>
      </c>
      <c r="B37" s="384">
        <v>47</v>
      </c>
      <c r="C37" s="389">
        <v>1</v>
      </c>
      <c r="D37" s="386">
        <v>115</v>
      </c>
      <c r="E37" s="387">
        <v>133</v>
      </c>
      <c r="F37" s="388">
        <v>33</v>
      </c>
      <c r="G37" s="390">
        <v>16</v>
      </c>
      <c r="H37" s="388">
        <v>21</v>
      </c>
      <c r="I37" s="1083">
        <v>366</v>
      </c>
      <c r="J37" s="1"/>
    </row>
    <row r="38" spans="1:10" s="6" customFormat="1">
      <c r="A38" s="128" t="s">
        <v>222</v>
      </c>
      <c r="B38" s="384">
        <v>0</v>
      </c>
      <c r="C38" s="389">
        <v>0</v>
      </c>
      <c r="D38" s="386">
        <v>0</v>
      </c>
      <c r="E38" s="387">
        <v>0</v>
      </c>
      <c r="F38" s="388">
        <v>0</v>
      </c>
      <c r="G38" s="390">
        <v>0</v>
      </c>
      <c r="H38" s="388">
        <v>0</v>
      </c>
      <c r="I38" s="1083">
        <v>0</v>
      </c>
      <c r="J38" s="1"/>
    </row>
    <row r="39" spans="1:10" s="6" customFormat="1">
      <c r="A39" s="128" t="s">
        <v>223</v>
      </c>
      <c r="B39" s="384">
        <v>0</v>
      </c>
      <c r="C39" s="389">
        <v>0</v>
      </c>
      <c r="D39" s="386">
        <v>1</v>
      </c>
      <c r="E39" s="387">
        <v>0</v>
      </c>
      <c r="F39" s="388">
        <v>0</v>
      </c>
      <c r="G39" s="390">
        <v>0</v>
      </c>
      <c r="H39" s="388">
        <v>0</v>
      </c>
      <c r="I39" s="1083">
        <v>1</v>
      </c>
      <c r="J39" s="1"/>
    </row>
    <row r="40" spans="1:10" s="6" customFormat="1">
      <c r="A40" s="128" t="s">
        <v>318</v>
      </c>
      <c r="B40" s="384">
        <v>20</v>
      </c>
      <c r="C40" s="389">
        <v>0</v>
      </c>
      <c r="D40" s="386">
        <v>21</v>
      </c>
      <c r="E40" s="387">
        <v>10</v>
      </c>
      <c r="F40" s="388">
        <v>7</v>
      </c>
      <c r="G40" s="390">
        <v>1</v>
      </c>
      <c r="H40" s="388">
        <v>0</v>
      </c>
      <c r="I40" s="1083">
        <v>59</v>
      </c>
      <c r="J40" s="1"/>
    </row>
    <row r="41" spans="1:10" s="6" customFormat="1">
      <c r="A41" s="128" t="s">
        <v>224</v>
      </c>
      <c r="B41" s="384">
        <v>0</v>
      </c>
      <c r="C41" s="389">
        <v>0</v>
      </c>
      <c r="D41" s="386">
        <v>0</v>
      </c>
      <c r="E41" s="387">
        <v>0</v>
      </c>
      <c r="F41" s="388">
        <v>0</v>
      </c>
      <c r="G41" s="390">
        <v>0</v>
      </c>
      <c r="H41" s="388">
        <v>0</v>
      </c>
      <c r="I41" s="1083">
        <v>0</v>
      </c>
      <c r="J41" s="1"/>
    </row>
    <row r="42" spans="1:10" s="6" customFormat="1">
      <c r="A42" s="128" t="s">
        <v>225</v>
      </c>
      <c r="B42" s="384">
        <v>0</v>
      </c>
      <c r="C42" s="389">
        <v>0</v>
      </c>
      <c r="D42" s="386">
        <v>0</v>
      </c>
      <c r="E42" s="387">
        <v>1</v>
      </c>
      <c r="F42" s="388">
        <v>0</v>
      </c>
      <c r="G42" s="390">
        <v>0</v>
      </c>
      <c r="H42" s="388">
        <v>0</v>
      </c>
      <c r="I42" s="1083">
        <v>1</v>
      </c>
      <c r="J42" s="1"/>
    </row>
    <row r="43" spans="1:10" s="6" customFormat="1">
      <c r="A43" s="128" t="s">
        <v>226</v>
      </c>
      <c r="B43" s="384">
        <v>0</v>
      </c>
      <c r="C43" s="389">
        <v>0</v>
      </c>
      <c r="D43" s="386">
        <v>0</v>
      </c>
      <c r="E43" s="387">
        <v>1</v>
      </c>
      <c r="F43" s="388">
        <v>0</v>
      </c>
      <c r="G43" s="390">
        <v>0</v>
      </c>
      <c r="H43" s="388">
        <v>0</v>
      </c>
      <c r="I43" s="1083">
        <v>1</v>
      </c>
      <c r="J43" s="1"/>
    </row>
    <row r="44" spans="1:10" s="6" customFormat="1">
      <c r="A44" s="128" t="s">
        <v>227</v>
      </c>
      <c r="B44" s="384">
        <v>4</v>
      </c>
      <c r="C44" s="389">
        <v>0</v>
      </c>
      <c r="D44" s="386">
        <v>19</v>
      </c>
      <c r="E44" s="387">
        <v>1</v>
      </c>
      <c r="F44" s="388">
        <v>2</v>
      </c>
      <c r="G44" s="390">
        <v>0</v>
      </c>
      <c r="H44" s="388">
        <v>0</v>
      </c>
      <c r="I44" s="1083">
        <v>26</v>
      </c>
      <c r="J44" s="1"/>
    </row>
    <row r="45" spans="1:10" s="6" customFormat="1">
      <c r="A45" s="128" t="s">
        <v>228</v>
      </c>
      <c r="B45" s="384">
        <v>0</v>
      </c>
      <c r="C45" s="389">
        <v>0</v>
      </c>
      <c r="D45" s="386">
        <v>1</v>
      </c>
      <c r="E45" s="387">
        <v>0</v>
      </c>
      <c r="F45" s="388">
        <v>0</v>
      </c>
      <c r="G45" s="390">
        <v>0</v>
      </c>
      <c r="H45" s="388">
        <v>3</v>
      </c>
      <c r="I45" s="1083">
        <v>4</v>
      </c>
      <c r="J45" s="1"/>
    </row>
    <row r="46" spans="1:10" s="6" customFormat="1">
      <c r="A46" s="128" t="s">
        <v>229</v>
      </c>
      <c r="B46" s="384">
        <v>300</v>
      </c>
      <c r="C46" s="389">
        <v>6</v>
      </c>
      <c r="D46" s="386">
        <v>442</v>
      </c>
      <c r="E46" s="387">
        <v>323</v>
      </c>
      <c r="F46" s="388">
        <v>183</v>
      </c>
      <c r="G46" s="390">
        <v>46</v>
      </c>
      <c r="H46" s="388">
        <v>65</v>
      </c>
      <c r="I46" s="1083">
        <v>1365</v>
      </c>
      <c r="J46" s="1"/>
    </row>
    <row r="47" spans="1:10" s="6" customFormat="1">
      <c r="A47" s="128" t="s">
        <v>411</v>
      </c>
      <c r="B47" s="384">
        <v>175</v>
      </c>
      <c r="C47" s="389">
        <v>1</v>
      </c>
      <c r="D47" s="386">
        <v>239</v>
      </c>
      <c r="E47" s="387">
        <v>64</v>
      </c>
      <c r="F47" s="388">
        <v>37</v>
      </c>
      <c r="G47" s="390">
        <v>11</v>
      </c>
      <c r="H47" s="388">
        <v>2</v>
      </c>
      <c r="I47" s="1083">
        <v>529</v>
      </c>
      <c r="J47" s="1"/>
    </row>
    <row r="48" spans="1:10" s="6" customFormat="1">
      <c r="A48" s="128" t="s">
        <v>230</v>
      </c>
      <c r="B48" s="384">
        <v>128</v>
      </c>
      <c r="C48" s="389">
        <v>3</v>
      </c>
      <c r="D48" s="386">
        <v>22</v>
      </c>
      <c r="E48" s="387">
        <v>112</v>
      </c>
      <c r="F48" s="388">
        <v>45</v>
      </c>
      <c r="G48" s="390">
        <v>15</v>
      </c>
      <c r="H48" s="388">
        <v>3</v>
      </c>
      <c r="I48" s="1083">
        <v>328</v>
      </c>
      <c r="J48" s="1"/>
    </row>
    <row r="49" spans="1:10" s="6" customFormat="1">
      <c r="A49" s="128" t="s">
        <v>231</v>
      </c>
      <c r="B49" s="384">
        <v>1</v>
      </c>
      <c r="C49" s="389">
        <v>0</v>
      </c>
      <c r="D49" s="386">
        <v>0</v>
      </c>
      <c r="E49" s="387">
        <v>0</v>
      </c>
      <c r="F49" s="388">
        <v>3</v>
      </c>
      <c r="G49" s="390">
        <v>0</v>
      </c>
      <c r="H49" s="388">
        <v>0</v>
      </c>
      <c r="I49" s="1083">
        <v>4</v>
      </c>
      <c r="J49" s="1"/>
    </row>
    <row r="50" spans="1:10" s="6" customFormat="1">
      <c r="A50" s="128" t="s">
        <v>398</v>
      </c>
      <c r="B50" s="384">
        <v>0</v>
      </c>
      <c r="C50" s="389">
        <v>0</v>
      </c>
      <c r="D50" s="386">
        <v>0</v>
      </c>
      <c r="E50" s="387">
        <v>0</v>
      </c>
      <c r="F50" s="388">
        <v>0</v>
      </c>
      <c r="G50" s="390">
        <v>0</v>
      </c>
      <c r="H50" s="388">
        <v>0</v>
      </c>
      <c r="I50" s="1083">
        <v>0</v>
      </c>
      <c r="J50" s="1"/>
    </row>
    <row r="51" spans="1:10" s="6" customFormat="1">
      <c r="A51" s="128" t="s">
        <v>431</v>
      </c>
      <c r="B51" s="384">
        <v>1</v>
      </c>
      <c r="C51" s="389">
        <v>0</v>
      </c>
      <c r="D51" s="386">
        <v>0</v>
      </c>
      <c r="E51" s="387">
        <v>0</v>
      </c>
      <c r="F51" s="388">
        <v>0</v>
      </c>
      <c r="G51" s="390">
        <v>0</v>
      </c>
      <c r="H51" s="388">
        <v>0</v>
      </c>
      <c r="I51" s="1083">
        <v>1</v>
      </c>
      <c r="J51" s="1"/>
    </row>
    <row r="52" spans="1:10" s="6" customFormat="1">
      <c r="A52" s="128" t="s">
        <v>330</v>
      </c>
      <c r="B52" s="384">
        <v>0</v>
      </c>
      <c r="C52" s="389">
        <v>0</v>
      </c>
      <c r="D52" s="386">
        <v>0</v>
      </c>
      <c r="E52" s="387">
        <v>0</v>
      </c>
      <c r="F52" s="388">
        <v>0</v>
      </c>
      <c r="G52" s="390">
        <v>0</v>
      </c>
      <c r="H52" s="388">
        <v>0</v>
      </c>
      <c r="I52" s="1083">
        <v>0</v>
      </c>
      <c r="J52" s="1"/>
    </row>
    <row r="53" spans="1:10" s="6" customFormat="1">
      <c r="A53" s="128" t="s">
        <v>232</v>
      </c>
      <c r="B53" s="384">
        <v>0</v>
      </c>
      <c r="C53" s="389">
        <v>0</v>
      </c>
      <c r="D53" s="386">
        <v>0</v>
      </c>
      <c r="E53" s="387">
        <v>0</v>
      </c>
      <c r="F53" s="388">
        <v>0</v>
      </c>
      <c r="G53" s="390">
        <v>0</v>
      </c>
      <c r="H53" s="388">
        <v>0</v>
      </c>
      <c r="I53" s="1083">
        <v>0</v>
      </c>
      <c r="J53" s="1"/>
    </row>
    <row r="54" spans="1:10" s="6" customFormat="1">
      <c r="A54" s="128" t="s">
        <v>233</v>
      </c>
      <c r="B54" s="384">
        <v>0</v>
      </c>
      <c r="C54" s="389">
        <v>0</v>
      </c>
      <c r="D54" s="386">
        <v>8</v>
      </c>
      <c r="E54" s="387">
        <v>2</v>
      </c>
      <c r="F54" s="388">
        <v>4</v>
      </c>
      <c r="G54" s="390">
        <v>2</v>
      </c>
      <c r="H54" s="388">
        <v>6</v>
      </c>
      <c r="I54" s="1083">
        <v>22</v>
      </c>
      <c r="J54" s="1"/>
    </row>
    <row r="55" spans="1:10" s="6" customFormat="1">
      <c r="A55" s="128" t="s">
        <v>234</v>
      </c>
      <c r="B55" s="384">
        <v>0</v>
      </c>
      <c r="C55" s="389">
        <v>0</v>
      </c>
      <c r="D55" s="386">
        <v>0</v>
      </c>
      <c r="E55" s="387">
        <v>0</v>
      </c>
      <c r="F55" s="388">
        <v>0</v>
      </c>
      <c r="G55" s="390">
        <v>0</v>
      </c>
      <c r="H55" s="388">
        <v>0</v>
      </c>
      <c r="I55" s="1083">
        <v>0</v>
      </c>
      <c r="J55" s="1"/>
    </row>
    <row r="56" spans="1:10" s="6" customFormat="1">
      <c r="A56" s="128" t="s">
        <v>235</v>
      </c>
      <c r="B56" s="384">
        <v>18</v>
      </c>
      <c r="C56" s="389">
        <v>0</v>
      </c>
      <c r="D56" s="386">
        <v>43</v>
      </c>
      <c r="E56" s="387">
        <v>6</v>
      </c>
      <c r="F56" s="388">
        <v>10</v>
      </c>
      <c r="G56" s="390">
        <v>0</v>
      </c>
      <c r="H56" s="388">
        <v>5</v>
      </c>
      <c r="I56" s="1083">
        <v>82</v>
      </c>
      <c r="J56" s="1"/>
    </row>
    <row r="57" spans="1:10" s="6" customFormat="1">
      <c r="A57" s="128" t="s">
        <v>236</v>
      </c>
      <c r="B57" s="384">
        <v>9</v>
      </c>
      <c r="C57" s="389">
        <v>0</v>
      </c>
      <c r="D57" s="386">
        <v>14</v>
      </c>
      <c r="E57" s="387">
        <v>9</v>
      </c>
      <c r="F57" s="388">
        <v>2</v>
      </c>
      <c r="G57" s="390">
        <v>0</v>
      </c>
      <c r="H57" s="388">
        <v>0</v>
      </c>
      <c r="I57" s="1083">
        <v>34</v>
      </c>
      <c r="J57" s="1"/>
    </row>
    <row r="58" spans="1:10" s="6" customFormat="1">
      <c r="A58" s="128" t="s">
        <v>238</v>
      </c>
      <c r="B58" s="384">
        <v>159</v>
      </c>
      <c r="C58" s="389">
        <v>1</v>
      </c>
      <c r="D58" s="386">
        <v>69</v>
      </c>
      <c r="E58" s="387">
        <v>46</v>
      </c>
      <c r="F58" s="388">
        <v>17</v>
      </c>
      <c r="G58" s="390">
        <v>9</v>
      </c>
      <c r="H58" s="388">
        <v>1</v>
      </c>
      <c r="I58" s="1083">
        <v>302</v>
      </c>
      <c r="J58" s="1"/>
    </row>
    <row r="59" spans="1:10" s="6" customFormat="1">
      <c r="A59" s="128" t="s">
        <v>239</v>
      </c>
      <c r="B59" s="384">
        <v>6</v>
      </c>
      <c r="C59" s="389">
        <v>0</v>
      </c>
      <c r="D59" s="386">
        <v>15</v>
      </c>
      <c r="E59" s="387">
        <v>14</v>
      </c>
      <c r="F59" s="388">
        <v>0</v>
      </c>
      <c r="G59" s="390">
        <v>4</v>
      </c>
      <c r="H59" s="388">
        <v>0</v>
      </c>
      <c r="I59" s="1083">
        <v>39</v>
      </c>
      <c r="J59" s="1"/>
    </row>
    <row r="60" spans="1:10" s="6" customFormat="1">
      <c r="A60" s="128" t="s">
        <v>240</v>
      </c>
      <c r="B60" s="384">
        <v>0</v>
      </c>
      <c r="C60" s="389">
        <v>0</v>
      </c>
      <c r="D60" s="386">
        <v>0</v>
      </c>
      <c r="E60" s="387">
        <v>0</v>
      </c>
      <c r="F60" s="388">
        <v>0</v>
      </c>
      <c r="G60" s="390">
        <v>0</v>
      </c>
      <c r="H60" s="388">
        <v>0</v>
      </c>
      <c r="I60" s="1083">
        <v>0</v>
      </c>
      <c r="J60" s="1"/>
    </row>
    <row r="61" spans="1:10" s="6" customFormat="1">
      <c r="A61" s="128" t="s">
        <v>241</v>
      </c>
      <c r="B61" s="384">
        <v>0</v>
      </c>
      <c r="C61" s="389">
        <v>0</v>
      </c>
      <c r="D61" s="386">
        <v>0</v>
      </c>
      <c r="E61" s="387">
        <v>0</v>
      </c>
      <c r="F61" s="388">
        <v>0</v>
      </c>
      <c r="G61" s="390">
        <v>0</v>
      </c>
      <c r="H61" s="388">
        <v>0</v>
      </c>
      <c r="I61" s="1083">
        <v>0</v>
      </c>
      <c r="J61" s="1"/>
    </row>
    <row r="62" spans="1:10" s="6" customFormat="1">
      <c r="A62" s="128" t="s">
        <v>395</v>
      </c>
      <c r="B62" s="384">
        <v>0</v>
      </c>
      <c r="C62" s="389">
        <v>0</v>
      </c>
      <c r="D62" s="386">
        <v>0</v>
      </c>
      <c r="E62" s="387">
        <v>0</v>
      </c>
      <c r="F62" s="388">
        <v>0</v>
      </c>
      <c r="G62" s="390">
        <v>0</v>
      </c>
      <c r="H62" s="388">
        <v>0</v>
      </c>
      <c r="I62" s="1083">
        <v>0</v>
      </c>
      <c r="J62" s="1"/>
    </row>
    <row r="63" spans="1:10" s="6" customFormat="1">
      <c r="A63" s="128" t="s">
        <v>333</v>
      </c>
      <c r="B63" s="384">
        <v>0</v>
      </c>
      <c r="C63" s="389">
        <v>0</v>
      </c>
      <c r="D63" s="386">
        <v>0</v>
      </c>
      <c r="E63" s="387">
        <v>0</v>
      </c>
      <c r="F63" s="388">
        <v>0</v>
      </c>
      <c r="G63" s="390">
        <v>0</v>
      </c>
      <c r="H63" s="388">
        <v>0</v>
      </c>
      <c r="I63" s="1083">
        <v>0</v>
      </c>
      <c r="J63" s="1"/>
    </row>
    <row r="64" spans="1:10" s="6" customFormat="1">
      <c r="A64" s="128" t="s">
        <v>242</v>
      </c>
      <c r="B64" s="384">
        <v>0</v>
      </c>
      <c r="C64" s="389">
        <v>0</v>
      </c>
      <c r="D64" s="386">
        <v>0</v>
      </c>
      <c r="E64" s="387">
        <v>0</v>
      </c>
      <c r="F64" s="388">
        <v>0</v>
      </c>
      <c r="G64" s="390">
        <v>0</v>
      </c>
      <c r="H64" s="388">
        <v>3</v>
      </c>
      <c r="I64" s="1083">
        <v>3</v>
      </c>
      <c r="J64" s="1"/>
    </row>
    <row r="65" spans="1:10" s="6" customFormat="1">
      <c r="A65" s="128" t="s">
        <v>243</v>
      </c>
      <c r="B65" s="384">
        <v>19</v>
      </c>
      <c r="C65" s="389">
        <v>0</v>
      </c>
      <c r="D65" s="386">
        <v>18</v>
      </c>
      <c r="E65" s="387">
        <v>14</v>
      </c>
      <c r="F65" s="388">
        <v>3</v>
      </c>
      <c r="G65" s="390">
        <v>4</v>
      </c>
      <c r="H65" s="388">
        <v>3</v>
      </c>
      <c r="I65" s="1083">
        <v>61</v>
      </c>
      <c r="J65" s="1"/>
    </row>
    <row r="66" spans="1:10" s="6" customFormat="1">
      <c r="A66" s="128" t="s">
        <v>244</v>
      </c>
      <c r="B66" s="384">
        <v>387</v>
      </c>
      <c r="C66" s="389">
        <v>2</v>
      </c>
      <c r="D66" s="386">
        <v>205</v>
      </c>
      <c r="E66" s="387">
        <v>185</v>
      </c>
      <c r="F66" s="388">
        <v>55</v>
      </c>
      <c r="G66" s="390">
        <v>36</v>
      </c>
      <c r="H66" s="388">
        <v>10</v>
      </c>
      <c r="I66" s="1083">
        <v>880</v>
      </c>
      <c r="J66" s="1"/>
    </row>
    <row r="67" spans="1:10" s="6" customFormat="1">
      <c r="A67" s="128" t="s">
        <v>248</v>
      </c>
      <c r="B67" s="384">
        <v>9</v>
      </c>
      <c r="C67" s="389">
        <v>0</v>
      </c>
      <c r="D67" s="386">
        <v>96</v>
      </c>
      <c r="E67" s="387">
        <v>0</v>
      </c>
      <c r="F67" s="388">
        <v>1</v>
      </c>
      <c r="G67" s="390">
        <v>0</v>
      </c>
      <c r="H67" s="388">
        <v>0</v>
      </c>
      <c r="I67" s="1083">
        <v>106</v>
      </c>
      <c r="J67" s="1"/>
    </row>
    <row r="68" spans="1:10" s="6" customFormat="1">
      <c r="A68" s="128" t="s">
        <v>245</v>
      </c>
      <c r="B68" s="384">
        <v>634</v>
      </c>
      <c r="C68" s="389">
        <v>14</v>
      </c>
      <c r="D68" s="386">
        <v>869</v>
      </c>
      <c r="E68" s="387">
        <v>696</v>
      </c>
      <c r="F68" s="388">
        <v>404</v>
      </c>
      <c r="G68" s="390">
        <v>86</v>
      </c>
      <c r="H68" s="388">
        <v>65</v>
      </c>
      <c r="I68" s="1083">
        <v>2768</v>
      </c>
      <c r="J68" s="1"/>
    </row>
    <row r="69" spans="1:10" s="6" customFormat="1">
      <c r="A69" s="128" t="s">
        <v>249</v>
      </c>
      <c r="B69" s="384">
        <v>0</v>
      </c>
      <c r="C69" s="389">
        <v>0</v>
      </c>
      <c r="D69" s="386">
        <v>1</v>
      </c>
      <c r="E69" s="387">
        <v>0</v>
      </c>
      <c r="F69" s="388">
        <v>0</v>
      </c>
      <c r="G69" s="390">
        <v>0</v>
      </c>
      <c r="H69" s="388">
        <v>0</v>
      </c>
      <c r="I69" s="1083">
        <v>1</v>
      </c>
      <c r="J69" s="1"/>
    </row>
    <row r="70" spans="1:10" s="6" customFormat="1">
      <c r="A70" s="128" t="s">
        <v>250</v>
      </c>
      <c r="B70" s="384">
        <v>1</v>
      </c>
      <c r="C70" s="389">
        <v>0</v>
      </c>
      <c r="D70" s="386">
        <v>4</v>
      </c>
      <c r="E70" s="387">
        <v>0</v>
      </c>
      <c r="F70" s="388">
        <v>0</v>
      </c>
      <c r="G70" s="390">
        <v>0</v>
      </c>
      <c r="H70" s="388">
        <v>0</v>
      </c>
      <c r="I70" s="1083">
        <v>5</v>
      </c>
      <c r="J70" s="1"/>
    </row>
    <row r="71" spans="1:10" s="6" customFormat="1">
      <c r="A71" s="128" t="s">
        <v>251</v>
      </c>
      <c r="B71" s="384">
        <v>25</v>
      </c>
      <c r="C71" s="389">
        <v>0</v>
      </c>
      <c r="D71" s="386">
        <v>16</v>
      </c>
      <c r="E71" s="387">
        <v>8</v>
      </c>
      <c r="F71" s="388">
        <v>4</v>
      </c>
      <c r="G71" s="390">
        <v>5</v>
      </c>
      <c r="H71" s="388">
        <v>0</v>
      </c>
      <c r="I71" s="1083">
        <v>58</v>
      </c>
      <c r="J71" s="1"/>
    </row>
    <row r="72" spans="1:10" s="6" customFormat="1">
      <c r="A72" s="128" t="s">
        <v>252</v>
      </c>
      <c r="B72" s="384">
        <v>0</v>
      </c>
      <c r="C72" s="389">
        <v>0</v>
      </c>
      <c r="D72" s="386">
        <v>0</v>
      </c>
      <c r="E72" s="387">
        <v>0</v>
      </c>
      <c r="F72" s="388">
        <v>0</v>
      </c>
      <c r="G72" s="390">
        <v>0</v>
      </c>
      <c r="H72" s="388">
        <v>0</v>
      </c>
      <c r="I72" s="1083">
        <v>0</v>
      </c>
      <c r="J72" s="1"/>
    </row>
    <row r="73" spans="1:10" s="6" customFormat="1">
      <c r="A73" s="128" t="s">
        <v>253</v>
      </c>
      <c r="B73" s="384">
        <v>0</v>
      </c>
      <c r="C73" s="389">
        <v>0</v>
      </c>
      <c r="D73" s="386">
        <v>2</v>
      </c>
      <c r="E73" s="387">
        <v>0</v>
      </c>
      <c r="F73" s="388">
        <v>0</v>
      </c>
      <c r="G73" s="390">
        <v>0</v>
      </c>
      <c r="H73" s="388">
        <v>0</v>
      </c>
      <c r="I73" s="1083">
        <v>2</v>
      </c>
      <c r="J73" s="1"/>
    </row>
    <row r="74" spans="1:10" s="6" customFormat="1">
      <c r="A74" s="128" t="s">
        <v>254</v>
      </c>
      <c r="B74" s="384">
        <v>0</v>
      </c>
      <c r="C74" s="389">
        <v>0</v>
      </c>
      <c r="D74" s="386">
        <v>0</v>
      </c>
      <c r="E74" s="387">
        <v>5</v>
      </c>
      <c r="F74" s="388">
        <v>0</v>
      </c>
      <c r="G74" s="390">
        <v>0</v>
      </c>
      <c r="H74" s="388">
        <v>0</v>
      </c>
      <c r="I74" s="1083">
        <v>5</v>
      </c>
      <c r="J74" s="1"/>
    </row>
    <row r="75" spans="1:10" s="6" customFormat="1">
      <c r="A75" s="128" t="s">
        <v>255</v>
      </c>
      <c r="B75" s="384">
        <v>9</v>
      </c>
      <c r="C75" s="389">
        <v>0</v>
      </c>
      <c r="D75" s="386">
        <v>30</v>
      </c>
      <c r="E75" s="387">
        <v>26</v>
      </c>
      <c r="F75" s="388">
        <v>10</v>
      </c>
      <c r="G75" s="390">
        <v>15</v>
      </c>
      <c r="H75" s="388">
        <v>1</v>
      </c>
      <c r="I75" s="1083">
        <v>91</v>
      </c>
      <c r="J75" s="1"/>
    </row>
    <row r="76" spans="1:10" s="6" customFormat="1">
      <c r="A76" s="128" t="s">
        <v>258</v>
      </c>
      <c r="B76" s="384">
        <v>0</v>
      </c>
      <c r="C76" s="389">
        <v>0</v>
      </c>
      <c r="D76" s="386">
        <v>4</v>
      </c>
      <c r="E76" s="387">
        <v>0</v>
      </c>
      <c r="F76" s="388">
        <v>0</v>
      </c>
      <c r="G76" s="390">
        <v>0</v>
      </c>
      <c r="H76" s="388">
        <v>0</v>
      </c>
      <c r="I76" s="1083">
        <v>4</v>
      </c>
      <c r="J76" s="1"/>
    </row>
    <row r="77" spans="1:10" s="6" customFormat="1">
      <c r="A77" s="128" t="s">
        <v>260</v>
      </c>
      <c r="B77" s="384">
        <v>0</v>
      </c>
      <c r="C77" s="389">
        <v>0</v>
      </c>
      <c r="D77" s="386">
        <v>0</v>
      </c>
      <c r="E77" s="387">
        <v>0</v>
      </c>
      <c r="F77" s="388">
        <v>0</v>
      </c>
      <c r="G77" s="390">
        <v>0</v>
      </c>
      <c r="H77" s="388">
        <v>0</v>
      </c>
      <c r="I77" s="1083">
        <v>0</v>
      </c>
      <c r="J77" s="1"/>
    </row>
    <row r="78" spans="1:10" s="6" customFormat="1">
      <c r="A78" s="128" t="s">
        <v>262</v>
      </c>
      <c r="B78" s="384">
        <v>0</v>
      </c>
      <c r="C78" s="389">
        <v>0</v>
      </c>
      <c r="D78" s="386">
        <v>0</v>
      </c>
      <c r="E78" s="387">
        <v>1</v>
      </c>
      <c r="F78" s="388">
        <v>0</v>
      </c>
      <c r="G78" s="390">
        <v>0</v>
      </c>
      <c r="H78" s="388">
        <v>0</v>
      </c>
      <c r="I78" s="1083">
        <v>1</v>
      </c>
      <c r="J78" s="1"/>
    </row>
    <row r="79" spans="1:10" s="6" customFormat="1">
      <c r="A79" s="128" t="s">
        <v>264</v>
      </c>
      <c r="B79" s="384">
        <v>0</v>
      </c>
      <c r="C79" s="389">
        <v>0</v>
      </c>
      <c r="D79" s="386">
        <v>0</v>
      </c>
      <c r="E79" s="387">
        <v>0</v>
      </c>
      <c r="F79" s="388">
        <v>0</v>
      </c>
      <c r="G79" s="390">
        <v>0</v>
      </c>
      <c r="H79" s="388">
        <v>0</v>
      </c>
      <c r="I79" s="1083">
        <v>0</v>
      </c>
      <c r="J79" s="1"/>
    </row>
    <row r="80" spans="1:10" s="6" customFormat="1">
      <c r="A80" s="128" t="s">
        <v>265</v>
      </c>
      <c r="B80" s="384">
        <v>0</v>
      </c>
      <c r="C80" s="389">
        <v>0</v>
      </c>
      <c r="D80" s="386">
        <v>0</v>
      </c>
      <c r="E80" s="387">
        <v>0</v>
      </c>
      <c r="F80" s="388">
        <v>0</v>
      </c>
      <c r="G80" s="390">
        <v>0</v>
      </c>
      <c r="H80" s="388">
        <v>0</v>
      </c>
      <c r="I80" s="1083">
        <v>0</v>
      </c>
      <c r="J80" s="1"/>
    </row>
    <row r="81" spans="1:11" s="6" customFormat="1">
      <c r="A81" s="128" t="s">
        <v>267</v>
      </c>
      <c r="B81" s="384">
        <v>23</v>
      </c>
      <c r="C81" s="389">
        <v>0</v>
      </c>
      <c r="D81" s="386">
        <v>21</v>
      </c>
      <c r="E81" s="387">
        <v>10</v>
      </c>
      <c r="F81" s="388">
        <v>12</v>
      </c>
      <c r="G81" s="390">
        <v>5</v>
      </c>
      <c r="H81" s="388">
        <v>0</v>
      </c>
      <c r="I81" s="1083">
        <v>71</v>
      </c>
      <c r="J81" s="1"/>
    </row>
    <row r="82" spans="1:11" s="6" customFormat="1">
      <c r="A82" s="128" t="s">
        <v>268</v>
      </c>
      <c r="B82" s="384">
        <v>127</v>
      </c>
      <c r="C82" s="389">
        <v>5</v>
      </c>
      <c r="D82" s="386">
        <v>142</v>
      </c>
      <c r="E82" s="387">
        <v>169</v>
      </c>
      <c r="F82" s="388">
        <v>32</v>
      </c>
      <c r="G82" s="390">
        <v>27</v>
      </c>
      <c r="H82" s="388">
        <v>15</v>
      </c>
      <c r="I82" s="1083">
        <v>517</v>
      </c>
      <c r="J82" s="1"/>
    </row>
    <row r="83" spans="1:11" s="6" customFormat="1">
      <c r="A83" s="128" t="s">
        <v>269</v>
      </c>
      <c r="B83" s="384">
        <v>60</v>
      </c>
      <c r="C83" s="389">
        <v>0</v>
      </c>
      <c r="D83" s="386">
        <v>258</v>
      </c>
      <c r="E83" s="387">
        <v>55</v>
      </c>
      <c r="F83" s="388">
        <v>22</v>
      </c>
      <c r="G83" s="390">
        <v>8</v>
      </c>
      <c r="H83" s="388">
        <v>18</v>
      </c>
      <c r="I83" s="1083">
        <v>421</v>
      </c>
      <c r="J83" s="1"/>
    </row>
    <row r="84" spans="1:11" s="6" customFormat="1">
      <c r="A84" s="128" t="s">
        <v>270</v>
      </c>
      <c r="B84" s="384">
        <v>77</v>
      </c>
      <c r="C84" s="389">
        <v>0</v>
      </c>
      <c r="D84" s="386">
        <v>36</v>
      </c>
      <c r="E84" s="387">
        <v>33</v>
      </c>
      <c r="F84" s="388">
        <v>7</v>
      </c>
      <c r="G84" s="390">
        <v>5</v>
      </c>
      <c r="H84" s="388">
        <v>3</v>
      </c>
      <c r="I84" s="1083">
        <v>161</v>
      </c>
      <c r="J84" s="1"/>
    </row>
    <row r="85" spans="1:11" s="6" customFormat="1">
      <c r="A85" s="128" t="s">
        <v>271</v>
      </c>
      <c r="B85" s="384">
        <v>0</v>
      </c>
      <c r="C85" s="389">
        <v>0</v>
      </c>
      <c r="D85" s="386">
        <v>10</v>
      </c>
      <c r="E85" s="387">
        <v>0</v>
      </c>
      <c r="F85" s="388">
        <v>13</v>
      </c>
      <c r="G85" s="390">
        <v>0</v>
      </c>
      <c r="H85" s="388">
        <v>0</v>
      </c>
      <c r="I85" s="1083">
        <v>23</v>
      </c>
      <c r="J85" s="1"/>
    </row>
    <row r="86" spans="1:11" s="6" customFormat="1">
      <c r="A86" s="128" t="s">
        <v>272</v>
      </c>
      <c r="B86" s="384">
        <v>23</v>
      </c>
      <c r="C86" s="389">
        <v>0</v>
      </c>
      <c r="D86" s="386">
        <v>11</v>
      </c>
      <c r="E86" s="387">
        <v>13</v>
      </c>
      <c r="F86" s="388">
        <v>9</v>
      </c>
      <c r="G86" s="390">
        <v>1</v>
      </c>
      <c r="H86" s="388">
        <v>0</v>
      </c>
      <c r="I86" s="1083">
        <v>57</v>
      </c>
      <c r="J86" s="1"/>
    </row>
    <row r="87" spans="1:11" s="6" customFormat="1">
      <c r="A87" s="128" t="s">
        <v>273</v>
      </c>
      <c r="B87" s="384">
        <v>112</v>
      </c>
      <c r="C87" s="389">
        <v>0</v>
      </c>
      <c r="D87" s="386">
        <v>61</v>
      </c>
      <c r="E87" s="387">
        <v>111</v>
      </c>
      <c r="F87" s="388">
        <v>19</v>
      </c>
      <c r="G87" s="390">
        <v>14</v>
      </c>
      <c r="H87" s="388">
        <v>1</v>
      </c>
      <c r="I87" s="1083">
        <v>318</v>
      </c>
      <c r="J87" s="1"/>
    </row>
    <row r="88" spans="1:11" s="6" customFormat="1">
      <c r="A88" s="128" t="s">
        <v>274</v>
      </c>
      <c r="B88" s="384">
        <v>38</v>
      </c>
      <c r="C88" s="389">
        <v>0</v>
      </c>
      <c r="D88" s="386">
        <v>20</v>
      </c>
      <c r="E88" s="387">
        <v>25</v>
      </c>
      <c r="F88" s="388">
        <v>1</v>
      </c>
      <c r="G88" s="390">
        <v>7</v>
      </c>
      <c r="H88" s="388">
        <v>2</v>
      </c>
      <c r="I88" s="1083">
        <v>93</v>
      </c>
      <c r="J88" s="1"/>
    </row>
    <row r="89" spans="1:11" s="6" customFormat="1">
      <c r="A89" s="128" t="s">
        <v>275</v>
      </c>
      <c r="B89" s="384">
        <v>493</v>
      </c>
      <c r="C89" s="389">
        <v>19</v>
      </c>
      <c r="D89" s="386">
        <v>510</v>
      </c>
      <c r="E89" s="387">
        <v>627</v>
      </c>
      <c r="F89" s="388">
        <v>211</v>
      </c>
      <c r="G89" s="390">
        <v>78</v>
      </c>
      <c r="H89" s="388">
        <v>24</v>
      </c>
      <c r="I89" s="1083">
        <v>1962</v>
      </c>
      <c r="J89" s="1"/>
    </row>
    <row r="90" spans="1:11" s="6" customFormat="1">
      <c r="A90" s="128" t="s">
        <v>277</v>
      </c>
      <c r="B90" s="384">
        <v>0</v>
      </c>
      <c r="C90" s="389">
        <v>0</v>
      </c>
      <c r="D90" s="386">
        <v>0</v>
      </c>
      <c r="E90" s="387">
        <v>0</v>
      </c>
      <c r="F90" s="388">
        <v>1</v>
      </c>
      <c r="G90" s="390">
        <v>0</v>
      </c>
      <c r="H90" s="388">
        <v>0</v>
      </c>
      <c r="I90" s="1083">
        <v>1</v>
      </c>
      <c r="J90" s="1"/>
    </row>
    <row r="91" spans="1:11" s="6" customFormat="1">
      <c r="A91" s="128" t="s">
        <v>278</v>
      </c>
      <c r="B91" s="384">
        <v>146</v>
      </c>
      <c r="C91" s="389">
        <v>0</v>
      </c>
      <c r="D91" s="386">
        <v>106</v>
      </c>
      <c r="E91" s="387">
        <v>180</v>
      </c>
      <c r="F91" s="388">
        <v>74</v>
      </c>
      <c r="G91" s="390">
        <v>16</v>
      </c>
      <c r="H91" s="388">
        <v>2</v>
      </c>
      <c r="I91" s="1083">
        <v>524</v>
      </c>
      <c r="J91" s="1"/>
    </row>
    <row r="92" spans="1:11" s="6" customFormat="1">
      <c r="A92" s="128" t="s">
        <v>279</v>
      </c>
      <c r="B92" s="384">
        <v>1</v>
      </c>
      <c r="C92" s="389">
        <v>0</v>
      </c>
      <c r="D92" s="386">
        <v>1</v>
      </c>
      <c r="E92" s="387">
        <v>2</v>
      </c>
      <c r="F92" s="388">
        <v>0</v>
      </c>
      <c r="G92" s="390">
        <v>0</v>
      </c>
      <c r="H92" s="388">
        <v>0</v>
      </c>
      <c r="I92" s="1083">
        <v>4</v>
      </c>
      <c r="J92" s="1"/>
      <c r="K92" s="1"/>
    </row>
    <row r="93" spans="1:11" s="6" customFormat="1">
      <c r="A93" s="128" t="s">
        <v>281</v>
      </c>
      <c r="B93" s="384">
        <v>23</v>
      </c>
      <c r="C93" s="389">
        <v>0</v>
      </c>
      <c r="D93" s="386">
        <v>5</v>
      </c>
      <c r="E93" s="387">
        <v>58</v>
      </c>
      <c r="F93" s="388">
        <v>27</v>
      </c>
      <c r="G93" s="390">
        <v>13</v>
      </c>
      <c r="H93" s="388">
        <v>1</v>
      </c>
      <c r="I93" s="1083">
        <v>127</v>
      </c>
      <c r="J93" s="1"/>
    </row>
    <row r="94" spans="1:11" s="6" customFormat="1">
      <c r="A94" s="128" t="s">
        <v>283</v>
      </c>
      <c r="B94" s="384">
        <v>0</v>
      </c>
      <c r="C94" s="389">
        <v>0</v>
      </c>
      <c r="D94" s="386">
        <v>0</v>
      </c>
      <c r="E94" s="387">
        <v>0</v>
      </c>
      <c r="F94" s="388">
        <v>0</v>
      </c>
      <c r="G94" s="390">
        <v>0</v>
      </c>
      <c r="H94" s="388">
        <v>0</v>
      </c>
      <c r="I94" s="1083">
        <v>0</v>
      </c>
      <c r="J94" s="1"/>
    </row>
    <row r="95" spans="1:11" s="6" customFormat="1">
      <c r="A95" s="128" t="s">
        <v>282</v>
      </c>
      <c r="B95" s="384">
        <v>0</v>
      </c>
      <c r="C95" s="389">
        <v>0</v>
      </c>
      <c r="D95" s="386">
        <v>0</v>
      </c>
      <c r="E95" s="387">
        <v>0</v>
      </c>
      <c r="F95" s="388">
        <v>0</v>
      </c>
      <c r="G95" s="390">
        <v>0</v>
      </c>
      <c r="H95" s="388">
        <v>0</v>
      </c>
      <c r="I95" s="1083">
        <v>0</v>
      </c>
      <c r="J95" s="1"/>
    </row>
    <row r="96" spans="1:11" s="6" customFormat="1">
      <c r="A96" s="128" t="s">
        <v>284</v>
      </c>
      <c r="B96" s="384">
        <v>5</v>
      </c>
      <c r="C96" s="389">
        <v>0</v>
      </c>
      <c r="D96" s="386">
        <v>10</v>
      </c>
      <c r="E96" s="387">
        <v>6</v>
      </c>
      <c r="F96" s="388">
        <v>3</v>
      </c>
      <c r="G96" s="390">
        <v>0</v>
      </c>
      <c r="H96" s="388">
        <v>2</v>
      </c>
      <c r="I96" s="1083">
        <v>26</v>
      </c>
      <c r="J96" s="1"/>
    </row>
    <row r="97" spans="1:10" s="6" customFormat="1">
      <c r="A97" s="128" t="s">
        <v>285</v>
      </c>
      <c r="B97" s="384">
        <v>0</v>
      </c>
      <c r="C97" s="389">
        <v>0</v>
      </c>
      <c r="D97" s="386">
        <v>0</v>
      </c>
      <c r="E97" s="387">
        <v>0</v>
      </c>
      <c r="F97" s="388">
        <v>0</v>
      </c>
      <c r="G97" s="390">
        <v>0</v>
      </c>
      <c r="H97" s="388">
        <v>0</v>
      </c>
      <c r="I97" s="1083">
        <v>0</v>
      </c>
      <c r="J97" s="1"/>
    </row>
    <row r="98" spans="1:10" s="6" customFormat="1">
      <c r="A98" s="128" t="s">
        <v>286</v>
      </c>
      <c r="B98" s="384">
        <v>23</v>
      </c>
      <c r="C98" s="389">
        <v>0</v>
      </c>
      <c r="D98" s="386">
        <v>14</v>
      </c>
      <c r="E98" s="387">
        <v>14</v>
      </c>
      <c r="F98" s="388">
        <v>0</v>
      </c>
      <c r="G98" s="390">
        <v>9</v>
      </c>
      <c r="H98" s="388">
        <v>0</v>
      </c>
      <c r="I98" s="1083">
        <v>60</v>
      </c>
      <c r="J98" s="1"/>
    </row>
    <row r="99" spans="1:10" s="6" customFormat="1">
      <c r="A99" s="128" t="s">
        <v>287</v>
      </c>
      <c r="B99" s="384">
        <v>6</v>
      </c>
      <c r="C99" s="389">
        <v>0</v>
      </c>
      <c r="D99" s="386">
        <v>4</v>
      </c>
      <c r="E99" s="387">
        <v>22</v>
      </c>
      <c r="F99" s="388">
        <v>0</v>
      </c>
      <c r="G99" s="390">
        <v>6</v>
      </c>
      <c r="H99" s="388">
        <v>0</v>
      </c>
      <c r="I99" s="1083">
        <v>38</v>
      </c>
      <c r="J99" s="1"/>
    </row>
    <row r="100" spans="1:10" s="6" customFormat="1">
      <c r="A100" s="128" t="s">
        <v>288</v>
      </c>
      <c r="B100" s="384">
        <v>125</v>
      </c>
      <c r="C100" s="389">
        <v>0</v>
      </c>
      <c r="D100" s="386">
        <v>123</v>
      </c>
      <c r="E100" s="387">
        <v>170</v>
      </c>
      <c r="F100" s="388">
        <v>61</v>
      </c>
      <c r="G100" s="390">
        <v>14</v>
      </c>
      <c r="H100" s="388">
        <v>2</v>
      </c>
      <c r="I100" s="1083">
        <v>495</v>
      </c>
      <c r="J100" s="1"/>
    </row>
    <row r="101" spans="1:10" s="6" customFormat="1">
      <c r="A101" s="128" t="s">
        <v>289</v>
      </c>
      <c r="B101" s="384">
        <v>0</v>
      </c>
      <c r="C101" s="389">
        <v>0</v>
      </c>
      <c r="D101" s="386">
        <v>5</v>
      </c>
      <c r="E101" s="387">
        <v>3</v>
      </c>
      <c r="F101" s="388">
        <v>0</v>
      </c>
      <c r="G101" s="390">
        <v>0</v>
      </c>
      <c r="H101" s="388">
        <v>3</v>
      </c>
      <c r="I101" s="1083">
        <v>11</v>
      </c>
      <c r="J101" s="1"/>
    </row>
    <row r="102" spans="1:10" s="6" customFormat="1">
      <c r="A102" s="128" t="s">
        <v>292</v>
      </c>
      <c r="B102" s="384">
        <v>8</v>
      </c>
      <c r="C102" s="389">
        <v>0</v>
      </c>
      <c r="D102" s="386">
        <v>5</v>
      </c>
      <c r="E102" s="387">
        <v>4</v>
      </c>
      <c r="F102" s="388">
        <v>0</v>
      </c>
      <c r="G102" s="390">
        <v>4</v>
      </c>
      <c r="H102" s="388">
        <v>1</v>
      </c>
      <c r="I102" s="1083">
        <v>22</v>
      </c>
      <c r="J102" s="1"/>
    </row>
    <row r="103" spans="1:10" s="6" customFormat="1">
      <c r="A103" s="128" t="s">
        <v>295</v>
      </c>
      <c r="B103" s="384">
        <v>12</v>
      </c>
      <c r="C103" s="389">
        <v>0</v>
      </c>
      <c r="D103" s="386">
        <v>30</v>
      </c>
      <c r="E103" s="387">
        <v>23</v>
      </c>
      <c r="F103" s="388">
        <v>5</v>
      </c>
      <c r="G103" s="390">
        <v>1</v>
      </c>
      <c r="H103" s="388">
        <v>0</v>
      </c>
      <c r="I103" s="1083">
        <v>71</v>
      </c>
      <c r="J103" s="1"/>
    </row>
    <row r="104" spans="1:10" s="6" customFormat="1">
      <c r="A104" s="128" t="s">
        <v>296</v>
      </c>
      <c r="B104" s="384">
        <v>0</v>
      </c>
      <c r="C104" s="389">
        <v>0</v>
      </c>
      <c r="D104" s="386">
        <v>0</v>
      </c>
      <c r="E104" s="387">
        <v>0</v>
      </c>
      <c r="F104" s="388">
        <v>0</v>
      </c>
      <c r="G104" s="390">
        <v>0</v>
      </c>
      <c r="H104" s="388">
        <v>0</v>
      </c>
      <c r="I104" s="1083">
        <v>0</v>
      </c>
      <c r="J104" s="1"/>
    </row>
    <row r="105" spans="1:10" s="6" customFormat="1">
      <c r="A105" s="128" t="s">
        <v>297</v>
      </c>
      <c r="B105" s="384">
        <v>0</v>
      </c>
      <c r="C105" s="389">
        <v>0</v>
      </c>
      <c r="D105" s="386">
        <v>0</v>
      </c>
      <c r="E105" s="387">
        <v>0</v>
      </c>
      <c r="F105" s="388">
        <v>0</v>
      </c>
      <c r="G105" s="390">
        <v>0</v>
      </c>
      <c r="H105" s="388">
        <v>0</v>
      </c>
      <c r="I105" s="1083">
        <v>0</v>
      </c>
      <c r="J105" s="1"/>
    </row>
    <row r="106" spans="1:10" s="6" customFormat="1">
      <c r="A106" s="128" t="s">
        <v>298</v>
      </c>
      <c r="B106" s="384">
        <v>15</v>
      </c>
      <c r="C106" s="389">
        <v>0</v>
      </c>
      <c r="D106" s="386">
        <v>15</v>
      </c>
      <c r="E106" s="387">
        <v>0</v>
      </c>
      <c r="F106" s="388">
        <v>0</v>
      </c>
      <c r="G106" s="390">
        <v>2</v>
      </c>
      <c r="H106" s="388">
        <v>0</v>
      </c>
      <c r="I106" s="1083">
        <v>32</v>
      </c>
      <c r="J106" s="1"/>
    </row>
    <row r="107" spans="1:10" s="6" customFormat="1">
      <c r="A107" s="128" t="s">
        <v>299</v>
      </c>
      <c r="B107" s="384">
        <v>132</v>
      </c>
      <c r="C107" s="389">
        <v>0</v>
      </c>
      <c r="D107" s="386">
        <v>223</v>
      </c>
      <c r="E107" s="387">
        <v>100</v>
      </c>
      <c r="F107" s="388">
        <v>59</v>
      </c>
      <c r="G107" s="390">
        <v>4</v>
      </c>
      <c r="H107" s="388">
        <v>61</v>
      </c>
      <c r="I107" s="1083">
        <v>579</v>
      </c>
      <c r="J107" s="1"/>
    </row>
    <row r="108" spans="1:10" s="6" customFormat="1">
      <c r="A108" s="128" t="s">
        <v>300</v>
      </c>
      <c r="B108" s="384">
        <v>2</v>
      </c>
      <c r="C108" s="389">
        <v>0</v>
      </c>
      <c r="D108" s="386">
        <v>34</v>
      </c>
      <c r="E108" s="387">
        <v>1</v>
      </c>
      <c r="F108" s="388">
        <v>0</v>
      </c>
      <c r="G108" s="390">
        <v>0</v>
      </c>
      <c r="H108" s="388">
        <v>0</v>
      </c>
      <c r="I108" s="1083">
        <v>37</v>
      </c>
      <c r="J108" s="1"/>
    </row>
    <row r="109" spans="1:10" s="6" customFormat="1">
      <c r="A109" s="128" t="s">
        <v>301</v>
      </c>
      <c r="B109" s="384">
        <v>7</v>
      </c>
      <c r="C109" s="389">
        <v>0</v>
      </c>
      <c r="D109" s="386">
        <v>4</v>
      </c>
      <c r="E109" s="387">
        <v>2</v>
      </c>
      <c r="F109" s="388">
        <v>1</v>
      </c>
      <c r="G109" s="390">
        <v>1</v>
      </c>
      <c r="H109" s="388">
        <v>1</v>
      </c>
      <c r="I109" s="1083">
        <v>16</v>
      </c>
      <c r="J109" s="1"/>
    </row>
    <row r="110" spans="1:10" s="6" customFormat="1">
      <c r="A110" s="128" t="s">
        <v>203</v>
      </c>
      <c r="B110" s="384">
        <v>0</v>
      </c>
      <c r="C110" s="389">
        <v>0</v>
      </c>
      <c r="D110" s="386">
        <v>1</v>
      </c>
      <c r="E110" s="387">
        <v>0</v>
      </c>
      <c r="F110" s="388">
        <v>0</v>
      </c>
      <c r="G110" s="390">
        <v>0</v>
      </c>
      <c r="H110" s="388">
        <v>0</v>
      </c>
      <c r="I110" s="1083">
        <v>1</v>
      </c>
      <c r="J110" s="1"/>
    </row>
    <row r="111" spans="1:10" s="6" customFormat="1">
      <c r="A111" s="128" t="s">
        <v>377</v>
      </c>
      <c r="B111" s="384">
        <v>0</v>
      </c>
      <c r="C111" s="389">
        <v>0</v>
      </c>
      <c r="D111" s="386">
        <v>4</v>
      </c>
      <c r="E111" s="387">
        <v>2</v>
      </c>
      <c r="F111" s="388">
        <v>5</v>
      </c>
      <c r="G111" s="390">
        <v>0</v>
      </c>
      <c r="H111" s="388">
        <v>0</v>
      </c>
      <c r="I111" s="1083">
        <v>11</v>
      </c>
      <c r="J111" s="1"/>
    </row>
    <row r="112" spans="1:10" s="6" customFormat="1">
      <c r="A112" s="128" t="s">
        <v>414</v>
      </c>
      <c r="B112" s="384">
        <v>0</v>
      </c>
      <c r="C112" s="389">
        <v>0</v>
      </c>
      <c r="D112" s="386">
        <v>0</v>
      </c>
      <c r="E112" s="387">
        <v>0</v>
      </c>
      <c r="F112" s="388">
        <v>0</v>
      </c>
      <c r="G112" s="390">
        <v>0</v>
      </c>
      <c r="H112" s="388">
        <v>0</v>
      </c>
      <c r="I112" s="1083">
        <v>0</v>
      </c>
      <c r="J112" s="1"/>
    </row>
    <row r="113" spans="1:10" s="6" customFormat="1">
      <c r="A113" s="128" t="s">
        <v>302</v>
      </c>
      <c r="B113" s="384">
        <v>0</v>
      </c>
      <c r="C113" s="389">
        <v>0</v>
      </c>
      <c r="D113" s="386">
        <v>0</v>
      </c>
      <c r="E113" s="387">
        <v>6</v>
      </c>
      <c r="F113" s="388">
        <v>0</v>
      </c>
      <c r="G113" s="390">
        <v>0</v>
      </c>
      <c r="H113" s="388">
        <v>1</v>
      </c>
      <c r="I113" s="1083">
        <v>7</v>
      </c>
      <c r="J113" s="1"/>
    </row>
    <row r="114" spans="1:10" s="6" customFormat="1">
      <c r="A114" s="128" t="s">
        <v>303</v>
      </c>
      <c r="B114" s="384">
        <v>3</v>
      </c>
      <c r="C114" s="389">
        <v>0</v>
      </c>
      <c r="D114" s="386">
        <v>0</v>
      </c>
      <c r="E114" s="387">
        <v>0</v>
      </c>
      <c r="F114" s="388">
        <v>0</v>
      </c>
      <c r="G114" s="390">
        <v>1</v>
      </c>
      <c r="H114" s="388">
        <v>0</v>
      </c>
      <c r="I114" s="1083">
        <v>4</v>
      </c>
      <c r="J114" s="1"/>
    </row>
    <row r="115" spans="1:10" s="6" customFormat="1">
      <c r="A115" s="128" t="s">
        <v>304</v>
      </c>
      <c r="B115" s="384">
        <v>20</v>
      </c>
      <c r="C115" s="389">
        <v>0</v>
      </c>
      <c r="D115" s="386">
        <v>14</v>
      </c>
      <c r="E115" s="387">
        <v>44</v>
      </c>
      <c r="F115" s="388">
        <v>1</v>
      </c>
      <c r="G115" s="390">
        <v>9</v>
      </c>
      <c r="H115" s="388">
        <v>8</v>
      </c>
      <c r="I115" s="1083">
        <v>96</v>
      </c>
      <c r="J115" s="1"/>
    </row>
    <row r="116" spans="1:10" s="6" customFormat="1">
      <c r="A116" s="128" t="s">
        <v>305</v>
      </c>
      <c r="B116" s="384">
        <v>8</v>
      </c>
      <c r="C116" s="389">
        <v>0</v>
      </c>
      <c r="D116" s="386">
        <v>30</v>
      </c>
      <c r="E116" s="387">
        <v>9</v>
      </c>
      <c r="F116" s="388">
        <v>0</v>
      </c>
      <c r="G116" s="390">
        <v>1</v>
      </c>
      <c r="H116" s="388">
        <v>6</v>
      </c>
      <c r="I116" s="1083">
        <v>54</v>
      </c>
      <c r="J116" s="1"/>
    </row>
    <row r="117" spans="1:10" s="6" customFormat="1">
      <c r="A117" s="128" t="s">
        <v>306</v>
      </c>
      <c r="B117" s="384">
        <v>0</v>
      </c>
      <c r="C117" s="389">
        <v>0</v>
      </c>
      <c r="D117" s="386">
        <v>1</v>
      </c>
      <c r="E117" s="387">
        <v>4</v>
      </c>
      <c r="F117" s="388">
        <v>0</v>
      </c>
      <c r="G117" s="390">
        <v>0</v>
      </c>
      <c r="H117" s="388">
        <v>0</v>
      </c>
      <c r="I117" s="1083">
        <v>5</v>
      </c>
      <c r="J117" s="1"/>
    </row>
    <row r="118" spans="1:10" s="6" customFormat="1">
      <c r="A118" s="128" t="s">
        <v>307</v>
      </c>
      <c r="B118" s="384">
        <v>0</v>
      </c>
      <c r="C118" s="389">
        <v>0</v>
      </c>
      <c r="D118" s="386">
        <v>0</v>
      </c>
      <c r="E118" s="387">
        <v>0</v>
      </c>
      <c r="F118" s="388">
        <v>0</v>
      </c>
      <c r="G118" s="390">
        <v>0</v>
      </c>
      <c r="H118" s="388">
        <v>0</v>
      </c>
      <c r="I118" s="1083">
        <v>0</v>
      </c>
      <c r="J118" s="1"/>
    </row>
    <row r="119" spans="1:10" s="6" customFormat="1">
      <c r="A119" s="128" t="s">
        <v>308</v>
      </c>
      <c r="B119" s="384">
        <v>14</v>
      </c>
      <c r="C119" s="389">
        <v>0</v>
      </c>
      <c r="D119" s="386">
        <v>25</v>
      </c>
      <c r="E119" s="387">
        <v>3</v>
      </c>
      <c r="F119" s="388">
        <v>3</v>
      </c>
      <c r="G119" s="390">
        <v>0</v>
      </c>
      <c r="H119" s="388">
        <v>3</v>
      </c>
      <c r="I119" s="1083">
        <v>48</v>
      </c>
      <c r="J119" s="1"/>
    </row>
    <row r="120" spans="1:10" s="6" customFormat="1">
      <c r="A120" s="128" t="s">
        <v>309</v>
      </c>
      <c r="B120" s="384">
        <v>0</v>
      </c>
      <c r="C120" s="389">
        <v>0</v>
      </c>
      <c r="D120" s="386">
        <v>0</v>
      </c>
      <c r="E120" s="387">
        <v>0</v>
      </c>
      <c r="F120" s="388">
        <v>0</v>
      </c>
      <c r="G120" s="390">
        <v>0</v>
      </c>
      <c r="H120" s="388">
        <v>0</v>
      </c>
      <c r="I120" s="1083">
        <v>0</v>
      </c>
      <c r="J120" s="1"/>
    </row>
    <row r="121" spans="1:10" s="6" customFormat="1">
      <c r="A121" s="128" t="s">
        <v>310</v>
      </c>
      <c r="B121" s="384">
        <v>0</v>
      </c>
      <c r="C121" s="389">
        <v>0</v>
      </c>
      <c r="D121" s="386">
        <v>2</v>
      </c>
      <c r="E121" s="387">
        <v>0</v>
      </c>
      <c r="F121" s="388">
        <v>0</v>
      </c>
      <c r="G121" s="390">
        <v>0</v>
      </c>
      <c r="H121" s="388">
        <v>0</v>
      </c>
      <c r="I121" s="1083">
        <v>2</v>
      </c>
      <c r="J121" s="1"/>
    </row>
    <row r="122" spans="1:10" s="6" customFormat="1">
      <c r="A122" s="128" t="s">
        <v>311</v>
      </c>
      <c r="B122" s="384">
        <v>8</v>
      </c>
      <c r="C122" s="389">
        <v>0</v>
      </c>
      <c r="D122" s="386">
        <v>1</v>
      </c>
      <c r="E122" s="387">
        <v>1</v>
      </c>
      <c r="F122" s="388">
        <v>1</v>
      </c>
      <c r="G122" s="390">
        <v>0</v>
      </c>
      <c r="H122" s="388">
        <v>0</v>
      </c>
      <c r="I122" s="1083">
        <v>11</v>
      </c>
      <c r="J122" s="1"/>
    </row>
    <row r="123" spans="1:10" s="6" customFormat="1">
      <c r="A123" s="128" t="s">
        <v>312</v>
      </c>
      <c r="B123" s="384">
        <v>124</v>
      </c>
      <c r="C123" s="389">
        <v>1</v>
      </c>
      <c r="D123" s="386">
        <v>196</v>
      </c>
      <c r="E123" s="387">
        <v>68</v>
      </c>
      <c r="F123" s="388">
        <v>31</v>
      </c>
      <c r="G123" s="390">
        <v>13</v>
      </c>
      <c r="H123" s="388">
        <v>9</v>
      </c>
      <c r="I123" s="1083">
        <v>442</v>
      </c>
      <c r="J123" s="1"/>
    </row>
    <row r="124" spans="1:10" s="6" customFormat="1">
      <c r="A124" s="128" t="s">
        <v>313</v>
      </c>
      <c r="B124" s="384">
        <v>59</v>
      </c>
      <c r="C124" s="389">
        <v>1</v>
      </c>
      <c r="D124" s="386">
        <v>79</v>
      </c>
      <c r="E124" s="387">
        <v>51</v>
      </c>
      <c r="F124" s="388">
        <v>19</v>
      </c>
      <c r="G124" s="390">
        <v>7</v>
      </c>
      <c r="H124" s="388">
        <v>5</v>
      </c>
      <c r="I124" s="1083">
        <v>221</v>
      </c>
      <c r="J124" s="1"/>
    </row>
    <row r="125" spans="1:10" s="6" customFormat="1">
      <c r="A125" s="128" t="s">
        <v>314</v>
      </c>
      <c r="B125" s="384">
        <v>16</v>
      </c>
      <c r="C125" s="389">
        <v>0</v>
      </c>
      <c r="D125" s="386">
        <v>3</v>
      </c>
      <c r="E125" s="387">
        <v>7</v>
      </c>
      <c r="F125" s="388">
        <v>1</v>
      </c>
      <c r="G125" s="390">
        <v>2</v>
      </c>
      <c r="H125" s="388">
        <v>0</v>
      </c>
      <c r="I125" s="1083">
        <v>29</v>
      </c>
      <c r="J125" s="1"/>
    </row>
    <row r="126" spans="1:10" s="6" customFormat="1">
      <c r="A126" s="128" t="s">
        <v>316</v>
      </c>
      <c r="B126" s="384">
        <v>1</v>
      </c>
      <c r="C126" s="389">
        <v>0</v>
      </c>
      <c r="D126" s="386">
        <v>0</v>
      </c>
      <c r="E126" s="387">
        <v>1</v>
      </c>
      <c r="F126" s="388">
        <v>2</v>
      </c>
      <c r="G126" s="390">
        <v>0</v>
      </c>
      <c r="H126" s="388">
        <v>0</v>
      </c>
      <c r="I126" s="1083">
        <v>4</v>
      </c>
      <c r="J126" s="1"/>
    </row>
    <row r="127" spans="1:10" s="6" customFormat="1">
      <c r="A127" s="128" t="s">
        <v>317</v>
      </c>
      <c r="B127" s="384">
        <v>123</v>
      </c>
      <c r="C127" s="389">
        <v>3</v>
      </c>
      <c r="D127" s="386">
        <v>70</v>
      </c>
      <c r="E127" s="387">
        <v>211</v>
      </c>
      <c r="F127" s="388">
        <v>121</v>
      </c>
      <c r="G127" s="390">
        <v>18</v>
      </c>
      <c r="H127" s="388">
        <v>7</v>
      </c>
      <c r="I127" s="1083">
        <v>553</v>
      </c>
      <c r="J127" s="1"/>
    </row>
    <row r="128" spans="1:10" s="6" customFormat="1">
      <c r="A128" s="128" t="s">
        <v>319</v>
      </c>
      <c r="B128" s="384">
        <v>33</v>
      </c>
      <c r="C128" s="389">
        <v>0</v>
      </c>
      <c r="D128" s="386">
        <v>11</v>
      </c>
      <c r="E128" s="387">
        <v>21</v>
      </c>
      <c r="F128" s="388">
        <v>5</v>
      </c>
      <c r="G128" s="390">
        <v>5</v>
      </c>
      <c r="H128" s="388">
        <v>2</v>
      </c>
      <c r="I128" s="1083">
        <v>77</v>
      </c>
      <c r="J128" s="1"/>
    </row>
    <row r="129" spans="1:10" s="6" customFormat="1">
      <c r="A129" s="128" t="s">
        <v>320</v>
      </c>
      <c r="B129" s="384">
        <v>1</v>
      </c>
      <c r="C129" s="389">
        <v>0</v>
      </c>
      <c r="D129" s="386">
        <v>0</v>
      </c>
      <c r="E129" s="387">
        <v>0</v>
      </c>
      <c r="F129" s="388">
        <v>0</v>
      </c>
      <c r="G129" s="390">
        <v>0</v>
      </c>
      <c r="H129" s="388">
        <v>0</v>
      </c>
      <c r="I129" s="1083">
        <v>1</v>
      </c>
      <c r="J129" s="1"/>
    </row>
    <row r="130" spans="1:10" s="6" customFormat="1">
      <c r="A130" s="128" t="s">
        <v>321</v>
      </c>
      <c r="B130" s="384">
        <v>0</v>
      </c>
      <c r="C130" s="389">
        <v>0</v>
      </c>
      <c r="D130" s="386">
        <v>9</v>
      </c>
      <c r="E130" s="387">
        <v>1</v>
      </c>
      <c r="F130" s="388">
        <v>2</v>
      </c>
      <c r="G130" s="390">
        <v>0</v>
      </c>
      <c r="H130" s="388">
        <v>1</v>
      </c>
      <c r="I130" s="1083">
        <v>13</v>
      </c>
      <c r="J130" s="1"/>
    </row>
    <row r="131" spans="1:10" s="6" customFormat="1">
      <c r="A131" s="128" t="s">
        <v>323</v>
      </c>
      <c r="B131" s="384">
        <v>59</v>
      </c>
      <c r="C131" s="389">
        <v>7</v>
      </c>
      <c r="D131" s="386">
        <v>11</v>
      </c>
      <c r="E131" s="387">
        <v>29</v>
      </c>
      <c r="F131" s="388">
        <v>12</v>
      </c>
      <c r="G131" s="390">
        <v>20</v>
      </c>
      <c r="H131" s="388">
        <v>2</v>
      </c>
      <c r="I131" s="1083">
        <v>140</v>
      </c>
      <c r="J131" s="1"/>
    </row>
    <row r="132" spans="1:10" s="6" customFormat="1">
      <c r="A132" s="128" t="s">
        <v>325</v>
      </c>
      <c r="B132" s="384">
        <v>15</v>
      </c>
      <c r="C132" s="389">
        <v>0</v>
      </c>
      <c r="D132" s="386">
        <v>40</v>
      </c>
      <c r="E132" s="387">
        <v>25</v>
      </c>
      <c r="F132" s="388">
        <v>11</v>
      </c>
      <c r="G132" s="390">
        <v>2</v>
      </c>
      <c r="H132" s="388">
        <v>1</v>
      </c>
      <c r="I132" s="1083">
        <v>94</v>
      </c>
      <c r="J132" s="1"/>
    </row>
    <row r="133" spans="1:10" s="6" customFormat="1">
      <c r="A133" s="128" t="s">
        <v>328</v>
      </c>
      <c r="B133" s="384">
        <v>2</v>
      </c>
      <c r="C133" s="389">
        <v>0</v>
      </c>
      <c r="D133" s="386">
        <v>2</v>
      </c>
      <c r="E133" s="387">
        <v>1</v>
      </c>
      <c r="F133" s="388">
        <v>0</v>
      </c>
      <c r="G133" s="390">
        <v>1</v>
      </c>
      <c r="H133" s="388">
        <v>0</v>
      </c>
      <c r="I133" s="1083">
        <v>6</v>
      </c>
      <c r="J133" s="1"/>
    </row>
    <row r="134" spans="1:10" s="6" customFormat="1">
      <c r="A134" s="128" t="s">
        <v>329</v>
      </c>
      <c r="B134" s="384">
        <v>0</v>
      </c>
      <c r="C134" s="389">
        <v>0</v>
      </c>
      <c r="D134" s="386">
        <v>1</v>
      </c>
      <c r="E134" s="387">
        <v>0</v>
      </c>
      <c r="F134" s="388">
        <v>0</v>
      </c>
      <c r="G134" s="390">
        <v>0</v>
      </c>
      <c r="H134" s="388">
        <v>0</v>
      </c>
      <c r="I134" s="1083">
        <v>1</v>
      </c>
      <c r="J134" s="1"/>
    </row>
    <row r="135" spans="1:10" s="6" customFormat="1">
      <c r="A135" s="128" t="s">
        <v>331</v>
      </c>
      <c r="B135" s="384">
        <v>0</v>
      </c>
      <c r="C135" s="389">
        <v>0</v>
      </c>
      <c r="D135" s="386">
        <v>0</v>
      </c>
      <c r="E135" s="387">
        <v>0</v>
      </c>
      <c r="F135" s="388">
        <v>0</v>
      </c>
      <c r="G135" s="390">
        <v>0</v>
      </c>
      <c r="H135" s="388">
        <v>0</v>
      </c>
      <c r="I135" s="1083">
        <v>0</v>
      </c>
      <c r="J135" s="1"/>
    </row>
    <row r="136" spans="1:10" s="6" customFormat="1">
      <c r="A136" s="128" t="s">
        <v>212</v>
      </c>
      <c r="B136" s="384">
        <v>8</v>
      </c>
      <c r="C136" s="389">
        <v>0</v>
      </c>
      <c r="D136" s="386">
        <v>14</v>
      </c>
      <c r="E136" s="387">
        <v>5</v>
      </c>
      <c r="F136" s="388">
        <v>3</v>
      </c>
      <c r="G136" s="390">
        <v>2</v>
      </c>
      <c r="H136" s="388">
        <v>0</v>
      </c>
      <c r="I136" s="1083">
        <v>32</v>
      </c>
      <c r="J136" s="1"/>
    </row>
    <row r="137" spans="1:10" s="6" customFormat="1">
      <c r="A137" s="128" t="s">
        <v>334</v>
      </c>
      <c r="B137" s="384">
        <v>6</v>
      </c>
      <c r="C137" s="389">
        <v>0</v>
      </c>
      <c r="D137" s="386">
        <v>21</v>
      </c>
      <c r="E137" s="387">
        <v>19</v>
      </c>
      <c r="F137" s="388">
        <v>7</v>
      </c>
      <c r="G137" s="390">
        <v>0</v>
      </c>
      <c r="H137" s="388">
        <v>0</v>
      </c>
      <c r="I137" s="1083">
        <v>53</v>
      </c>
      <c r="J137" s="1"/>
    </row>
    <row r="138" spans="1:10" s="6" customFormat="1">
      <c r="A138" s="128" t="s">
        <v>335</v>
      </c>
      <c r="B138" s="384">
        <v>0</v>
      </c>
      <c r="C138" s="389">
        <v>0</v>
      </c>
      <c r="D138" s="386">
        <v>0</v>
      </c>
      <c r="E138" s="387">
        <v>0</v>
      </c>
      <c r="F138" s="388">
        <v>0</v>
      </c>
      <c r="G138" s="390">
        <v>0</v>
      </c>
      <c r="H138" s="388">
        <v>0</v>
      </c>
      <c r="I138" s="1083">
        <v>0</v>
      </c>
      <c r="J138" s="1"/>
    </row>
    <row r="139" spans="1:10" s="6" customFormat="1">
      <c r="A139" s="128" t="s">
        <v>336</v>
      </c>
      <c r="B139" s="384">
        <v>2</v>
      </c>
      <c r="C139" s="389">
        <v>0</v>
      </c>
      <c r="D139" s="386">
        <v>8</v>
      </c>
      <c r="E139" s="387">
        <v>15</v>
      </c>
      <c r="F139" s="388">
        <v>9</v>
      </c>
      <c r="G139" s="390">
        <v>12</v>
      </c>
      <c r="H139" s="388">
        <v>5</v>
      </c>
      <c r="I139" s="1083">
        <v>51</v>
      </c>
      <c r="J139" s="1"/>
    </row>
    <row r="140" spans="1:10" s="6" customFormat="1">
      <c r="A140" s="128" t="s">
        <v>337</v>
      </c>
      <c r="B140" s="384">
        <v>0</v>
      </c>
      <c r="C140" s="389">
        <v>0</v>
      </c>
      <c r="D140" s="386">
        <v>0</v>
      </c>
      <c r="E140" s="387">
        <v>0</v>
      </c>
      <c r="F140" s="388">
        <v>0</v>
      </c>
      <c r="G140" s="390">
        <v>0</v>
      </c>
      <c r="H140" s="388">
        <v>0</v>
      </c>
      <c r="I140" s="1083">
        <v>0</v>
      </c>
      <c r="J140" s="1"/>
    </row>
    <row r="141" spans="1:10" s="6" customFormat="1">
      <c r="A141" s="128" t="s">
        <v>338</v>
      </c>
      <c r="B141" s="384">
        <v>0</v>
      </c>
      <c r="C141" s="389">
        <v>0</v>
      </c>
      <c r="D141" s="386">
        <v>0</v>
      </c>
      <c r="E141" s="387">
        <v>0</v>
      </c>
      <c r="F141" s="388">
        <v>0</v>
      </c>
      <c r="G141" s="390">
        <v>0</v>
      </c>
      <c r="H141" s="388">
        <v>0</v>
      </c>
      <c r="I141" s="1083">
        <v>0</v>
      </c>
      <c r="J141" s="1"/>
    </row>
    <row r="142" spans="1:10" s="6" customFormat="1">
      <c r="A142" s="128" t="s">
        <v>340</v>
      </c>
      <c r="B142" s="384">
        <v>0</v>
      </c>
      <c r="C142" s="389">
        <v>0</v>
      </c>
      <c r="D142" s="386">
        <v>1</v>
      </c>
      <c r="E142" s="387">
        <v>4</v>
      </c>
      <c r="F142" s="388">
        <v>0</v>
      </c>
      <c r="G142" s="390">
        <v>0</v>
      </c>
      <c r="H142" s="388">
        <v>0</v>
      </c>
      <c r="I142" s="1083">
        <v>5</v>
      </c>
      <c r="J142" s="1"/>
    </row>
    <row r="143" spans="1:10" s="6" customFormat="1">
      <c r="A143" s="128" t="s">
        <v>343</v>
      </c>
      <c r="B143" s="384">
        <v>40</v>
      </c>
      <c r="C143" s="389">
        <v>0</v>
      </c>
      <c r="D143" s="386">
        <v>12</v>
      </c>
      <c r="E143" s="387">
        <v>3</v>
      </c>
      <c r="F143" s="388">
        <v>0</v>
      </c>
      <c r="G143" s="390">
        <v>1</v>
      </c>
      <c r="H143" s="388">
        <v>3</v>
      </c>
      <c r="I143" s="1083">
        <v>59</v>
      </c>
      <c r="J143" s="1"/>
    </row>
    <row r="144" spans="1:10" s="6" customFormat="1">
      <c r="A144" s="128" t="s">
        <v>358</v>
      </c>
      <c r="B144" s="384">
        <v>1</v>
      </c>
      <c r="C144" s="389">
        <v>0</v>
      </c>
      <c r="D144" s="386">
        <v>0</v>
      </c>
      <c r="E144" s="387">
        <v>5</v>
      </c>
      <c r="F144" s="388">
        <v>0</v>
      </c>
      <c r="G144" s="390">
        <v>0</v>
      </c>
      <c r="H144" s="388">
        <v>0</v>
      </c>
      <c r="I144" s="1083">
        <v>6</v>
      </c>
      <c r="J144" s="1"/>
    </row>
    <row r="145" spans="1:11" s="6" customFormat="1">
      <c r="A145" s="128" t="s">
        <v>375</v>
      </c>
      <c r="B145" s="384">
        <v>0</v>
      </c>
      <c r="C145" s="389">
        <v>0</v>
      </c>
      <c r="D145" s="386">
        <v>0</v>
      </c>
      <c r="E145" s="387">
        <v>0</v>
      </c>
      <c r="F145" s="388">
        <v>0</v>
      </c>
      <c r="G145" s="390">
        <v>0</v>
      </c>
      <c r="H145" s="388">
        <v>0</v>
      </c>
      <c r="I145" s="1083">
        <v>0</v>
      </c>
      <c r="J145" s="1"/>
    </row>
    <row r="146" spans="1:11" s="6" customFormat="1">
      <c r="A146" s="128" t="s">
        <v>345</v>
      </c>
      <c r="B146" s="384">
        <v>5</v>
      </c>
      <c r="C146" s="389">
        <v>0</v>
      </c>
      <c r="D146" s="386">
        <v>14</v>
      </c>
      <c r="E146" s="387">
        <v>0</v>
      </c>
      <c r="F146" s="388">
        <v>4</v>
      </c>
      <c r="G146" s="390">
        <v>2</v>
      </c>
      <c r="H146" s="388">
        <v>0</v>
      </c>
      <c r="I146" s="1083">
        <v>25</v>
      </c>
      <c r="J146" s="1"/>
    </row>
    <row r="147" spans="1:11" s="6" customFormat="1">
      <c r="A147" s="128" t="s">
        <v>344</v>
      </c>
      <c r="B147" s="384">
        <v>0</v>
      </c>
      <c r="C147" s="389">
        <v>0</v>
      </c>
      <c r="D147" s="386">
        <v>0</v>
      </c>
      <c r="E147" s="387">
        <v>0</v>
      </c>
      <c r="F147" s="388">
        <v>0</v>
      </c>
      <c r="G147" s="390">
        <v>0</v>
      </c>
      <c r="H147" s="388">
        <v>0</v>
      </c>
      <c r="I147" s="1083">
        <v>0</v>
      </c>
      <c r="J147" s="1"/>
    </row>
    <row r="148" spans="1:11" s="6" customFormat="1">
      <c r="A148" s="128" t="s">
        <v>346</v>
      </c>
      <c r="B148" s="384">
        <v>39</v>
      </c>
      <c r="C148" s="389">
        <v>0</v>
      </c>
      <c r="D148" s="386">
        <v>8</v>
      </c>
      <c r="E148" s="387">
        <v>7</v>
      </c>
      <c r="F148" s="388">
        <v>0</v>
      </c>
      <c r="G148" s="390">
        <v>4</v>
      </c>
      <c r="H148" s="388">
        <v>0</v>
      </c>
      <c r="I148" s="1083">
        <v>58</v>
      </c>
      <c r="J148" s="1"/>
    </row>
    <row r="149" spans="1:11" s="6" customFormat="1">
      <c r="A149" s="128" t="s">
        <v>347</v>
      </c>
      <c r="B149" s="384">
        <v>0</v>
      </c>
      <c r="C149" s="389">
        <v>0</v>
      </c>
      <c r="D149" s="386">
        <v>0</v>
      </c>
      <c r="E149" s="387">
        <v>0</v>
      </c>
      <c r="F149" s="388">
        <v>0</v>
      </c>
      <c r="G149" s="390">
        <v>0</v>
      </c>
      <c r="H149" s="388">
        <v>0</v>
      </c>
      <c r="I149" s="1083">
        <v>0</v>
      </c>
      <c r="J149" s="1"/>
    </row>
    <row r="150" spans="1:11" s="6" customFormat="1">
      <c r="A150" s="128" t="s">
        <v>2375</v>
      </c>
      <c r="B150" s="384">
        <v>0</v>
      </c>
      <c r="C150" s="389">
        <v>0</v>
      </c>
      <c r="D150" s="386">
        <v>0</v>
      </c>
      <c r="E150" s="387">
        <v>0</v>
      </c>
      <c r="F150" s="388">
        <v>0</v>
      </c>
      <c r="G150" s="390">
        <v>0</v>
      </c>
      <c r="H150" s="388">
        <v>0</v>
      </c>
      <c r="I150" s="1083">
        <v>0</v>
      </c>
      <c r="J150" s="1"/>
    </row>
    <row r="151" spans="1:11" s="6" customFormat="1">
      <c r="A151" s="128" t="s">
        <v>348</v>
      </c>
      <c r="B151" s="384">
        <v>301</v>
      </c>
      <c r="C151" s="389">
        <v>7</v>
      </c>
      <c r="D151" s="386">
        <v>148</v>
      </c>
      <c r="E151" s="387">
        <v>300</v>
      </c>
      <c r="F151" s="388">
        <v>155</v>
      </c>
      <c r="G151" s="390">
        <v>20</v>
      </c>
      <c r="H151" s="388">
        <v>10</v>
      </c>
      <c r="I151" s="1083">
        <v>941</v>
      </c>
      <c r="J151" s="1"/>
    </row>
    <row r="152" spans="1:11" s="6" customFormat="1">
      <c r="A152" s="128" t="s">
        <v>350</v>
      </c>
      <c r="B152" s="384">
        <v>234</v>
      </c>
      <c r="C152" s="389">
        <v>5</v>
      </c>
      <c r="D152" s="386">
        <v>48</v>
      </c>
      <c r="E152" s="387">
        <v>172</v>
      </c>
      <c r="F152" s="388">
        <v>71</v>
      </c>
      <c r="G152" s="390">
        <v>34</v>
      </c>
      <c r="H152" s="388">
        <v>6</v>
      </c>
      <c r="I152" s="1083">
        <v>570</v>
      </c>
      <c r="J152" s="1"/>
    </row>
    <row r="153" spans="1:11" s="6" customFormat="1">
      <c r="A153" s="128" t="s">
        <v>351</v>
      </c>
      <c r="B153" s="384">
        <v>0</v>
      </c>
      <c r="C153" s="389">
        <v>0</v>
      </c>
      <c r="D153" s="386">
        <v>0</v>
      </c>
      <c r="E153" s="387">
        <v>0</v>
      </c>
      <c r="F153" s="388">
        <v>0</v>
      </c>
      <c r="G153" s="390">
        <v>0</v>
      </c>
      <c r="H153" s="388">
        <v>0</v>
      </c>
      <c r="I153" s="1083">
        <v>0</v>
      </c>
      <c r="J153" s="1"/>
    </row>
    <row r="154" spans="1:11" s="6" customFormat="1">
      <c r="A154" s="128" t="s">
        <v>352</v>
      </c>
      <c r="B154" s="384">
        <v>13</v>
      </c>
      <c r="C154" s="389">
        <v>0</v>
      </c>
      <c r="D154" s="386">
        <v>10</v>
      </c>
      <c r="E154" s="387">
        <v>9</v>
      </c>
      <c r="F154" s="388">
        <v>7</v>
      </c>
      <c r="G154" s="390">
        <v>1</v>
      </c>
      <c r="H154" s="388">
        <v>0</v>
      </c>
      <c r="I154" s="1083">
        <v>40</v>
      </c>
      <c r="J154" s="1"/>
    </row>
    <row r="155" spans="1:11" s="6" customFormat="1">
      <c r="A155" s="128" t="s">
        <v>324</v>
      </c>
      <c r="B155" s="384">
        <v>0</v>
      </c>
      <c r="C155" s="389">
        <v>0</v>
      </c>
      <c r="D155" s="386">
        <v>0</v>
      </c>
      <c r="E155" s="387">
        <v>0</v>
      </c>
      <c r="F155" s="388">
        <v>0</v>
      </c>
      <c r="G155" s="390">
        <v>0</v>
      </c>
      <c r="H155" s="388">
        <v>0</v>
      </c>
      <c r="I155" s="1083">
        <v>0</v>
      </c>
      <c r="J155" s="1"/>
      <c r="K155" s="1"/>
    </row>
    <row r="156" spans="1:11" s="6" customFormat="1">
      <c r="A156" s="128" t="s">
        <v>419</v>
      </c>
      <c r="B156" s="384">
        <v>0</v>
      </c>
      <c r="C156" s="389">
        <v>0</v>
      </c>
      <c r="D156" s="386">
        <v>0</v>
      </c>
      <c r="E156" s="387">
        <v>0</v>
      </c>
      <c r="F156" s="388">
        <v>0</v>
      </c>
      <c r="G156" s="390">
        <v>0</v>
      </c>
      <c r="H156" s="388">
        <v>0</v>
      </c>
      <c r="I156" s="1083">
        <v>0</v>
      </c>
      <c r="J156" s="1"/>
    </row>
    <row r="157" spans="1:11" s="6" customFormat="1">
      <c r="A157" s="128" t="s">
        <v>354</v>
      </c>
      <c r="B157" s="384">
        <v>10</v>
      </c>
      <c r="C157" s="389">
        <v>0</v>
      </c>
      <c r="D157" s="386">
        <v>18</v>
      </c>
      <c r="E157" s="387">
        <v>5</v>
      </c>
      <c r="F157" s="388">
        <v>0</v>
      </c>
      <c r="G157" s="390">
        <v>0</v>
      </c>
      <c r="H157" s="388">
        <v>0</v>
      </c>
      <c r="I157" s="1083">
        <v>33</v>
      </c>
      <c r="J157" s="1"/>
    </row>
    <row r="158" spans="1:11" s="6" customFormat="1">
      <c r="A158" s="128" t="s">
        <v>2376</v>
      </c>
      <c r="B158" s="384">
        <v>0</v>
      </c>
      <c r="C158" s="389">
        <v>0</v>
      </c>
      <c r="D158" s="386">
        <v>6</v>
      </c>
      <c r="E158" s="387">
        <v>0</v>
      </c>
      <c r="F158" s="388">
        <v>3</v>
      </c>
      <c r="G158" s="390">
        <v>0</v>
      </c>
      <c r="H158" s="388">
        <v>4</v>
      </c>
      <c r="I158" s="1083">
        <v>13</v>
      </c>
      <c r="J158" s="1"/>
    </row>
    <row r="159" spans="1:11" s="6" customFormat="1">
      <c r="A159" s="128" t="s">
        <v>356</v>
      </c>
      <c r="B159" s="384">
        <v>0</v>
      </c>
      <c r="C159" s="389">
        <v>0</v>
      </c>
      <c r="D159" s="386">
        <v>4</v>
      </c>
      <c r="E159" s="387">
        <v>0</v>
      </c>
      <c r="F159" s="388">
        <v>0</v>
      </c>
      <c r="G159" s="390">
        <v>0</v>
      </c>
      <c r="H159" s="388">
        <v>0</v>
      </c>
      <c r="I159" s="1083">
        <v>4</v>
      </c>
      <c r="J159" s="1"/>
      <c r="K159" s="1"/>
    </row>
    <row r="160" spans="1:11" s="6" customFormat="1">
      <c r="A160" s="128" t="s">
        <v>357</v>
      </c>
      <c r="B160" s="384">
        <v>2</v>
      </c>
      <c r="C160" s="389">
        <v>0</v>
      </c>
      <c r="D160" s="386">
        <v>4</v>
      </c>
      <c r="E160" s="387">
        <v>1</v>
      </c>
      <c r="F160" s="388">
        <v>2</v>
      </c>
      <c r="G160" s="390">
        <v>0</v>
      </c>
      <c r="H160" s="388">
        <v>0</v>
      </c>
      <c r="I160" s="1083">
        <v>9</v>
      </c>
      <c r="J160" s="1"/>
    </row>
    <row r="161" spans="1:10" s="6" customFormat="1">
      <c r="A161" s="128" t="s">
        <v>357</v>
      </c>
      <c r="B161" s="384">
        <v>2</v>
      </c>
      <c r="C161" s="389">
        <v>0</v>
      </c>
      <c r="D161" s="386">
        <v>4</v>
      </c>
      <c r="E161" s="387">
        <v>1</v>
      </c>
      <c r="F161" s="388">
        <v>2</v>
      </c>
      <c r="G161" s="390">
        <v>0</v>
      </c>
      <c r="H161" s="388">
        <v>0</v>
      </c>
      <c r="I161" s="1083">
        <v>9</v>
      </c>
      <c r="J161" s="1"/>
    </row>
    <row r="162" spans="1:10" s="6" customFormat="1">
      <c r="A162" s="128" t="s">
        <v>359</v>
      </c>
      <c r="B162" s="384">
        <v>0</v>
      </c>
      <c r="C162" s="389">
        <v>0</v>
      </c>
      <c r="D162" s="386">
        <v>3</v>
      </c>
      <c r="E162" s="387">
        <v>0</v>
      </c>
      <c r="F162" s="388">
        <v>0</v>
      </c>
      <c r="G162" s="390">
        <v>0</v>
      </c>
      <c r="H162" s="388">
        <v>0</v>
      </c>
      <c r="I162" s="1083">
        <v>3</v>
      </c>
      <c r="J162" s="1"/>
    </row>
    <row r="163" spans="1:10" s="6" customFormat="1">
      <c r="A163" s="128" t="s">
        <v>360</v>
      </c>
      <c r="B163" s="384">
        <v>40</v>
      </c>
      <c r="C163" s="389">
        <v>0</v>
      </c>
      <c r="D163" s="386">
        <v>30</v>
      </c>
      <c r="E163" s="387">
        <v>6</v>
      </c>
      <c r="F163" s="388">
        <v>4</v>
      </c>
      <c r="G163" s="390">
        <v>2</v>
      </c>
      <c r="H163" s="388">
        <v>0</v>
      </c>
      <c r="I163" s="1083">
        <v>82</v>
      </c>
      <c r="J163" s="1"/>
    </row>
    <row r="164" spans="1:10" s="6" customFormat="1">
      <c r="A164" s="128" t="s">
        <v>361</v>
      </c>
      <c r="B164" s="384">
        <v>0</v>
      </c>
      <c r="C164" s="389">
        <v>0</v>
      </c>
      <c r="D164" s="386">
        <v>0</v>
      </c>
      <c r="E164" s="387">
        <v>0</v>
      </c>
      <c r="F164" s="388">
        <v>0</v>
      </c>
      <c r="G164" s="390">
        <v>0</v>
      </c>
      <c r="H164" s="388">
        <v>0</v>
      </c>
      <c r="I164" s="1083">
        <v>0</v>
      </c>
      <c r="J164" s="1"/>
    </row>
    <row r="165" spans="1:10" s="6" customFormat="1">
      <c r="A165" s="128" t="s">
        <v>363</v>
      </c>
      <c r="B165" s="384">
        <v>470</v>
      </c>
      <c r="C165" s="389">
        <v>8</v>
      </c>
      <c r="D165" s="386">
        <v>569</v>
      </c>
      <c r="E165" s="387">
        <v>494</v>
      </c>
      <c r="F165" s="388">
        <v>559</v>
      </c>
      <c r="G165" s="390">
        <v>67</v>
      </c>
      <c r="H165" s="388">
        <v>65</v>
      </c>
      <c r="I165" s="1083">
        <v>2232</v>
      </c>
      <c r="J165" s="1"/>
    </row>
    <row r="166" spans="1:10" s="6" customFormat="1">
      <c r="A166" s="128" t="s">
        <v>364</v>
      </c>
      <c r="B166" s="384">
        <v>0</v>
      </c>
      <c r="C166" s="389">
        <v>0</v>
      </c>
      <c r="D166" s="386">
        <v>0</v>
      </c>
      <c r="E166" s="387">
        <v>0</v>
      </c>
      <c r="F166" s="388">
        <v>5</v>
      </c>
      <c r="G166" s="390">
        <v>0</v>
      </c>
      <c r="H166" s="388">
        <v>0</v>
      </c>
      <c r="I166" s="1083">
        <v>5</v>
      </c>
      <c r="J166" s="1"/>
    </row>
    <row r="167" spans="1:10" s="6" customFormat="1">
      <c r="A167" s="128" t="s">
        <v>365</v>
      </c>
      <c r="B167" s="384">
        <v>695</v>
      </c>
      <c r="C167" s="389">
        <v>22</v>
      </c>
      <c r="D167" s="386">
        <v>641</v>
      </c>
      <c r="E167" s="387">
        <v>421</v>
      </c>
      <c r="F167" s="388">
        <v>155</v>
      </c>
      <c r="G167" s="390">
        <v>60</v>
      </c>
      <c r="H167" s="388">
        <v>11</v>
      </c>
      <c r="I167" s="1083">
        <v>2005</v>
      </c>
      <c r="J167" s="1"/>
    </row>
    <row r="168" spans="1:10" s="6" customFormat="1">
      <c r="A168" s="128" t="s">
        <v>188</v>
      </c>
      <c r="B168" s="384">
        <v>0</v>
      </c>
      <c r="C168" s="389">
        <v>0</v>
      </c>
      <c r="D168" s="386">
        <v>0</v>
      </c>
      <c r="E168" s="387">
        <v>0</v>
      </c>
      <c r="F168" s="388">
        <v>0</v>
      </c>
      <c r="G168" s="390">
        <v>0</v>
      </c>
      <c r="H168" s="388">
        <v>0</v>
      </c>
      <c r="I168" s="1083">
        <v>0</v>
      </c>
      <c r="J168" s="1"/>
    </row>
    <row r="169" spans="1:10" s="6" customFormat="1">
      <c r="A169" s="128" t="s">
        <v>366</v>
      </c>
      <c r="B169" s="384">
        <v>774</v>
      </c>
      <c r="C169" s="389">
        <v>37</v>
      </c>
      <c r="D169" s="386">
        <v>88</v>
      </c>
      <c r="E169" s="387">
        <v>458</v>
      </c>
      <c r="F169" s="388">
        <v>126</v>
      </c>
      <c r="G169" s="390">
        <v>75</v>
      </c>
      <c r="H169" s="388">
        <v>13</v>
      </c>
      <c r="I169" s="1083">
        <v>1571</v>
      </c>
      <c r="J169" s="1"/>
    </row>
    <row r="170" spans="1:10" s="6" customFormat="1">
      <c r="A170" s="128" t="s">
        <v>246</v>
      </c>
      <c r="B170" s="384">
        <v>0</v>
      </c>
      <c r="C170" s="389">
        <v>0</v>
      </c>
      <c r="D170" s="386">
        <v>0</v>
      </c>
      <c r="E170" s="387">
        <v>0</v>
      </c>
      <c r="F170" s="388">
        <v>0</v>
      </c>
      <c r="G170" s="390">
        <v>0</v>
      </c>
      <c r="H170" s="388">
        <v>0</v>
      </c>
      <c r="I170" s="1083">
        <v>0</v>
      </c>
      <c r="J170" s="1"/>
    </row>
    <row r="171" spans="1:10" s="6" customFormat="1">
      <c r="A171" s="128" t="s">
        <v>256</v>
      </c>
      <c r="B171" s="384">
        <v>0</v>
      </c>
      <c r="C171" s="389">
        <v>0</v>
      </c>
      <c r="D171" s="386">
        <v>0</v>
      </c>
      <c r="E171" s="387">
        <v>0</v>
      </c>
      <c r="F171" s="388">
        <v>0</v>
      </c>
      <c r="G171" s="390">
        <v>0</v>
      </c>
      <c r="H171" s="388">
        <v>0</v>
      </c>
      <c r="I171" s="1083">
        <v>0</v>
      </c>
      <c r="J171" s="1"/>
    </row>
    <row r="172" spans="1:10" s="6" customFormat="1">
      <c r="A172" s="128" t="s">
        <v>327</v>
      </c>
      <c r="B172" s="384">
        <v>0</v>
      </c>
      <c r="C172" s="389">
        <v>0</v>
      </c>
      <c r="D172" s="386">
        <v>0</v>
      </c>
      <c r="E172" s="387">
        <v>1</v>
      </c>
      <c r="F172" s="388">
        <v>0</v>
      </c>
      <c r="G172" s="390">
        <v>0</v>
      </c>
      <c r="H172" s="388">
        <v>0</v>
      </c>
      <c r="I172" s="1083">
        <v>1</v>
      </c>
      <c r="J172" s="1"/>
    </row>
    <row r="173" spans="1:10" s="6" customFormat="1">
      <c r="A173" s="128" t="s">
        <v>367</v>
      </c>
      <c r="B173" s="384">
        <v>0</v>
      </c>
      <c r="C173" s="389">
        <v>0</v>
      </c>
      <c r="D173" s="386">
        <v>0</v>
      </c>
      <c r="E173" s="387">
        <v>0</v>
      </c>
      <c r="F173" s="388">
        <v>0</v>
      </c>
      <c r="G173" s="390">
        <v>0</v>
      </c>
      <c r="H173" s="388">
        <v>0</v>
      </c>
      <c r="I173" s="1083">
        <v>0</v>
      </c>
      <c r="J173" s="1"/>
    </row>
    <row r="174" spans="1:10" s="6" customFormat="1">
      <c r="A174" s="128" t="s">
        <v>261</v>
      </c>
      <c r="B174" s="384">
        <v>0</v>
      </c>
      <c r="C174" s="389">
        <v>0</v>
      </c>
      <c r="D174" s="386">
        <v>0</v>
      </c>
      <c r="E174" s="387">
        <v>0</v>
      </c>
      <c r="F174" s="388">
        <v>0</v>
      </c>
      <c r="G174" s="390">
        <v>0</v>
      </c>
      <c r="H174" s="388">
        <v>0</v>
      </c>
      <c r="I174" s="1083">
        <v>0</v>
      </c>
      <c r="J174" s="1"/>
    </row>
    <row r="175" spans="1:10" s="6" customFormat="1">
      <c r="A175" s="128" t="s">
        <v>263</v>
      </c>
      <c r="B175" s="384">
        <v>0</v>
      </c>
      <c r="C175" s="389">
        <v>0</v>
      </c>
      <c r="D175" s="386">
        <v>0</v>
      </c>
      <c r="E175" s="387">
        <v>0</v>
      </c>
      <c r="F175" s="388">
        <v>0</v>
      </c>
      <c r="G175" s="390">
        <v>0</v>
      </c>
      <c r="H175" s="388">
        <v>0</v>
      </c>
      <c r="I175" s="1083">
        <v>0</v>
      </c>
      <c r="J175" s="1"/>
    </row>
    <row r="176" spans="1:10" s="6" customFormat="1">
      <c r="A176" s="128" t="s">
        <v>291</v>
      </c>
      <c r="B176" s="384">
        <v>3</v>
      </c>
      <c r="C176" s="389">
        <v>0</v>
      </c>
      <c r="D176" s="386">
        <v>393</v>
      </c>
      <c r="E176" s="387">
        <v>123</v>
      </c>
      <c r="F176" s="388">
        <v>66</v>
      </c>
      <c r="G176" s="390">
        <v>7</v>
      </c>
      <c r="H176" s="388">
        <v>7</v>
      </c>
      <c r="I176" s="1083">
        <v>599</v>
      </c>
      <c r="J176" s="1"/>
    </row>
    <row r="177" spans="1:10" s="6" customFormat="1">
      <c r="A177" s="128" t="s">
        <v>293</v>
      </c>
      <c r="B177" s="384">
        <v>0</v>
      </c>
      <c r="C177" s="389">
        <v>0</v>
      </c>
      <c r="D177" s="386">
        <v>0</v>
      </c>
      <c r="E177" s="387">
        <v>0</v>
      </c>
      <c r="F177" s="388">
        <v>0</v>
      </c>
      <c r="G177" s="390">
        <v>0</v>
      </c>
      <c r="H177" s="388">
        <v>0</v>
      </c>
      <c r="I177" s="1083">
        <v>0</v>
      </c>
      <c r="J177" s="1"/>
    </row>
    <row r="178" spans="1:10" s="6" customFormat="1">
      <c r="A178" s="128" t="s">
        <v>322</v>
      </c>
      <c r="B178" s="384">
        <v>0</v>
      </c>
      <c r="C178" s="389">
        <v>0</v>
      </c>
      <c r="D178" s="386">
        <v>0</v>
      </c>
      <c r="E178" s="387">
        <v>0</v>
      </c>
      <c r="F178" s="388">
        <v>0</v>
      </c>
      <c r="G178" s="390">
        <v>0</v>
      </c>
      <c r="H178" s="388">
        <v>0</v>
      </c>
      <c r="I178" s="1083">
        <v>0</v>
      </c>
      <c r="J178" s="1"/>
    </row>
    <row r="179" spans="1:10" s="6" customFormat="1">
      <c r="A179" s="128" t="s">
        <v>326</v>
      </c>
      <c r="B179" s="384">
        <v>0</v>
      </c>
      <c r="C179" s="389">
        <v>0</v>
      </c>
      <c r="D179" s="386">
        <v>0</v>
      </c>
      <c r="E179" s="387">
        <v>0</v>
      </c>
      <c r="F179" s="388">
        <v>0</v>
      </c>
      <c r="G179" s="390">
        <v>0</v>
      </c>
      <c r="H179" s="388">
        <v>0</v>
      </c>
      <c r="I179" s="1083">
        <v>0</v>
      </c>
      <c r="J179" s="1"/>
    </row>
    <row r="180" spans="1:10" s="6" customFormat="1">
      <c r="A180" s="128" t="s">
        <v>339</v>
      </c>
      <c r="B180" s="384">
        <v>0</v>
      </c>
      <c r="C180" s="389">
        <v>0</v>
      </c>
      <c r="D180" s="386">
        <v>1</v>
      </c>
      <c r="E180" s="387">
        <v>2</v>
      </c>
      <c r="F180" s="388">
        <v>0</v>
      </c>
      <c r="G180" s="390">
        <v>0</v>
      </c>
      <c r="H180" s="388">
        <v>0</v>
      </c>
      <c r="I180" s="1083">
        <v>3</v>
      </c>
      <c r="J180" s="1"/>
    </row>
    <row r="181" spans="1:10" s="6" customFormat="1">
      <c r="A181" s="128" t="s">
        <v>341</v>
      </c>
      <c r="B181" s="384">
        <v>0</v>
      </c>
      <c r="C181" s="389">
        <v>0</v>
      </c>
      <c r="D181" s="386">
        <v>0</v>
      </c>
      <c r="E181" s="387">
        <v>0</v>
      </c>
      <c r="F181" s="388">
        <v>0</v>
      </c>
      <c r="G181" s="390">
        <v>0</v>
      </c>
      <c r="H181" s="388">
        <v>0</v>
      </c>
      <c r="I181" s="1083">
        <v>0</v>
      </c>
      <c r="J181" s="1"/>
    </row>
    <row r="182" spans="1:10" s="6" customFormat="1">
      <c r="A182" s="128" t="s">
        <v>355</v>
      </c>
      <c r="B182" s="384">
        <v>0</v>
      </c>
      <c r="C182" s="389">
        <v>0</v>
      </c>
      <c r="D182" s="386">
        <v>0</v>
      </c>
      <c r="E182" s="387">
        <v>0</v>
      </c>
      <c r="F182" s="388">
        <v>0</v>
      </c>
      <c r="G182" s="390">
        <v>0</v>
      </c>
      <c r="H182" s="388">
        <v>0</v>
      </c>
      <c r="I182" s="1083">
        <v>0</v>
      </c>
      <c r="J182" s="1"/>
    </row>
    <row r="183" spans="1:10" s="6" customFormat="1">
      <c r="A183" s="128" t="s">
        <v>362</v>
      </c>
      <c r="B183" s="384">
        <v>0</v>
      </c>
      <c r="C183" s="389">
        <v>0</v>
      </c>
      <c r="D183" s="386">
        <v>0</v>
      </c>
      <c r="E183" s="387">
        <v>0</v>
      </c>
      <c r="F183" s="388">
        <v>0</v>
      </c>
      <c r="G183" s="390">
        <v>0</v>
      </c>
      <c r="H183" s="388">
        <v>0</v>
      </c>
      <c r="I183" s="1083">
        <v>0</v>
      </c>
      <c r="J183" s="1"/>
    </row>
    <row r="184" spans="1:10" s="6" customFormat="1">
      <c r="A184" s="128" t="s">
        <v>368</v>
      </c>
      <c r="B184" s="384">
        <v>1</v>
      </c>
      <c r="C184" s="389">
        <v>0</v>
      </c>
      <c r="D184" s="386">
        <v>0</v>
      </c>
      <c r="E184" s="387">
        <v>0</v>
      </c>
      <c r="F184" s="388">
        <v>0</v>
      </c>
      <c r="G184" s="390">
        <v>0</v>
      </c>
      <c r="H184" s="388">
        <v>0</v>
      </c>
      <c r="I184" s="1083">
        <v>1</v>
      </c>
      <c r="J184" s="1"/>
    </row>
    <row r="185" spans="1:10" s="6" customFormat="1">
      <c r="A185" s="128" t="s">
        <v>376</v>
      </c>
      <c r="B185" s="384">
        <v>0</v>
      </c>
      <c r="C185" s="389">
        <v>0</v>
      </c>
      <c r="D185" s="386">
        <v>0</v>
      </c>
      <c r="E185" s="387">
        <v>0</v>
      </c>
      <c r="F185" s="388">
        <v>0</v>
      </c>
      <c r="G185" s="390">
        <v>0</v>
      </c>
      <c r="H185" s="388">
        <v>0</v>
      </c>
      <c r="I185" s="1083">
        <v>0</v>
      </c>
      <c r="J185" s="1"/>
    </row>
    <row r="186" spans="1:10" s="6" customFormat="1">
      <c r="A186" s="128" t="s">
        <v>381</v>
      </c>
      <c r="B186" s="384">
        <v>0</v>
      </c>
      <c r="C186" s="389">
        <v>0</v>
      </c>
      <c r="D186" s="386">
        <v>1</v>
      </c>
      <c r="E186" s="387">
        <v>0</v>
      </c>
      <c r="F186" s="388">
        <v>0</v>
      </c>
      <c r="G186" s="390">
        <v>0</v>
      </c>
      <c r="H186" s="388">
        <v>0</v>
      </c>
      <c r="I186" s="1083">
        <v>1</v>
      </c>
      <c r="J186" s="1"/>
    </row>
    <row r="187" spans="1:10" s="6" customFormat="1">
      <c r="A187" s="128" t="s">
        <v>408</v>
      </c>
      <c r="B187" s="384">
        <v>0</v>
      </c>
      <c r="C187" s="389">
        <v>0</v>
      </c>
      <c r="D187" s="386">
        <v>10</v>
      </c>
      <c r="E187" s="387">
        <v>3</v>
      </c>
      <c r="F187" s="388">
        <v>0</v>
      </c>
      <c r="G187" s="390">
        <v>0</v>
      </c>
      <c r="H187" s="388">
        <v>3</v>
      </c>
      <c r="I187" s="1083">
        <v>16</v>
      </c>
      <c r="J187" s="1"/>
    </row>
    <row r="188" spans="1:10" s="6" customFormat="1">
      <c r="A188" s="128" t="s">
        <v>415</v>
      </c>
      <c r="B188" s="384">
        <v>1</v>
      </c>
      <c r="C188" s="389">
        <v>0</v>
      </c>
      <c r="D188" s="386">
        <v>0</v>
      </c>
      <c r="E188" s="387">
        <v>0</v>
      </c>
      <c r="F188" s="388">
        <v>0</v>
      </c>
      <c r="G188" s="390">
        <v>0</v>
      </c>
      <c r="H188" s="388">
        <v>0</v>
      </c>
      <c r="I188" s="1083">
        <v>1</v>
      </c>
      <c r="J188" s="1"/>
    </row>
    <row r="189" spans="1:10" s="6" customFormat="1">
      <c r="A189" s="128" t="s">
        <v>424</v>
      </c>
      <c r="B189" s="384">
        <v>0</v>
      </c>
      <c r="C189" s="389">
        <v>0</v>
      </c>
      <c r="D189" s="386">
        <v>29</v>
      </c>
      <c r="E189" s="387">
        <v>7</v>
      </c>
      <c r="F189" s="388">
        <v>12</v>
      </c>
      <c r="G189" s="390">
        <v>1</v>
      </c>
      <c r="H189" s="388">
        <v>16</v>
      </c>
      <c r="I189" s="1083">
        <v>65</v>
      </c>
      <c r="J189" s="1"/>
    </row>
    <row r="190" spans="1:10" s="6" customFormat="1">
      <c r="A190" s="128" t="s">
        <v>426</v>
      </c>
      <c r="B190" s="384">
        <v>0</v>
      </c>
      <c r="C190" s="389">
        <v>0</v>
      </c>
      <c r="D190" s="386">
        <v>0</v>
      </c>
      <c r="E190" s="387">
        <v>0</v>
      </c>
      <c r="F190" s="388">
        <v>0</v>
      </c>
      <c r="G190" s="390">
        <v>0</v>
      </c>
      <c r="H190" s="388">
        <v>0</v>
      </c>
      <c r="I190" s="1083">
        <v>0</v>
      </c>
      <c r="J190" s="1"/>
    </row>
    <row r="191" spans="1:10" s="6" customFormat="1">
      <c r="A191" s="128" t="s">
        <v>369</v>
      </c>
      <c r="B191" s="384">
        <v>39</v>
      </c>
      <c r="C191" s="389">
        <v>1</v>
      </c>
      <c r="D191" s="386">
        <v>171</v>
      </c>
      <c r="E191" s="387">
        <v>104</v>
      </c>
      <c r="F191" s="388">
        <v>49</v>
      </c>
      <c r="G191" s="390">
        <v>9</v>
      </c>
      <c r="H191" s="388">
        <v>7</v>
      </c>
      <c r="I191" s="1083">
        <v>380</v>
      </c>
      <c r="J191" s="1"/>
    </row>
    <row r="192" spans="1:10" s="6" customFormat="1">
      <c r="A192" s="128" t="s">
        <v>370</v>
      </c>
      <c r="B192" s="384">
        <v>237</v>
      </c>
      <c r="C192" s="389">
        <v>0</v>
      </c>
      <c r="D192" s="386">
        <v>1083</v>
      </c>
      <c r="E192" s="387">
        <v>378</v>
      </c>
      <c r="F192" s="388">
        <v>293</v>
      </c>
      <c r="G192" s="390">
        <v>20</v>
      </c>
      <c r="H192" s="388">
        <v>13</v>
      </c>
      <c r="I192" s="1083">
        <v>2024</v>
      </c>
      <c r="J192" s="1"/>
    </row>
    <row r="193" spans="1:10" s="6" customFormat="1">
      <c r="A193" s="128" t="s">
        <v>371</v>
      </c>
      <c r="B193" s="384">
        <v>11</v>
      </c>
      <c r="C193" s="389">
        <v>0</v>
      </c>
      <c r="D193" s="386">
        <v>1</v>
      </c>
      <c r="E193" s="387">
        <v>0</v>
      </c>
      <c r="F193" s="388">
        <v>1</v>
      </c>
      <c r="G193" s="390">
        <v>0</v>
      </c>
      <c r="H193" s="388">
        <v>0</v>
      </c>
      <c r="I193" s="1083">
        <v>13</v>
      </c>
      <c r="J193" s="1"/>
    </row>
    <row r="194" spans="1:10" s="6" customFormat="1">
      <c r="A194" s="128" t="s">
        <v>372</v>
      </c>
      <c r="B194" s="384">
        <v>197</v>
      </c>
      <c r="C194" s="389">
        <v>5</v>
      </c>
      <c r="D194" s="386">
        <v>310</v>
      </c>
      <c r="E194" s="387">
        <v>329</v>
      </c>
      <c r="F194" s="388">
        <v>56</v>
      </c>
      <c r="G194" s="390">
        <v>31</v>
      </c>
      <c r="H194" s="388">
        <v>13</v>
      </c>
      <c r="I194" s="1083">
        <v>941</v>
      </c>
      <c r="J194" s="1"/>
    </row>
    <row r="195" spans="1:10" s="6" customFormat="1">
      <c r="A195" s="128" t="s">
        <v>434</v>
      </c>
      <c r="B195" s="384">
        <v>0</v>
      </c>
      <c r="C195" s="389">
        <v>0</v>
      </c>
      <c r="D195" s="386">
        <v>0</v>
      </c>
      <c r="E195" s="387">
        <v>0</v>
      </c>
      <c r="F195" s="388">
        <v>0</v>
      </c>
      <c r="G195" s="390">
        <v>0</v>
      </c>
      <c r="H195" s="388">
        <v>0</v>
      </c>
      <c r="I195" s="1083">
        <v>0</v>
      </c>
      <c r="J195" s="1"/>
    </row>
    <row r="196" spans="1:10" s="6" customFormat="1">
      <c r="A196" s="128" t="s">
        <v>374</v>
      </c>
      <c r="B196" s="384">
        <v>1</v>
      </c>
      <c r="C196" s="389">
        <v>0</v>
      </c>
      <c r="D196" s="386">
        <v>2</v>
      </c>
      <c r="E196" s="387">
        <v>0</v>
      </c>
      <c r="F196" s="388">
        <v>2</v>
      </c>
      <c r="G196" s="390">
        <v>0</v>
      </c>
      <c r="H196" s="388">
        <v>0</v>
      </c>
      <c r="I196" s="1083">
        <v>5</v>
      </c>
      <c r="J196" s="1"/>
    </row>
    <row r="197" spans="1:10" s="6" customFormat="1">
      <c r="A197" s="128" t="s">
        <v>378</v>
      </c>
      <c r="B197" s="384">
        <v>2</v>
      </c>
      <c r="C197" s="389">
        <v>0</v>
      </c>
      <c r="D197" s="386">
        <v>0</v>
      </c>
      <c r="E197" s="387">
        <v>5</v>
      </c>
      <c r="F197" s="388">
        <v>0</v>
      </c>
      <c r="G197" s="390">
        <v>1</v>
      </c>
      <c r="H197" s="388">
        <v>0</v>
      </c>
      <c r="I197" s="1083">
        <v>8</v>
      </c>
      <c r="J197" s="1"/>
    </row>
    <row r="198" spans="1:10" s="6" customFormat="1">
      <c r="A198" s="128" t="s">
        <v>380</v>
      </c>
      <c r="B198" s="384">
        <v>0</v>
      </c>
      <c r="C198" s="389">
        <v>0</v>
      </c>
      <c r="D198" s="386">
        <v>0</v>
      </c>
      <c r="E198" s="387">
        <v>0</v>
      </c>
      <c r="F198" s="388">
        <v>0</v>
      </c>
      <c r="G198" s="390">
        <v>0</v>
      </c>
      <c r="H198" s="388">
        <v>0</v>
      </c>
      <c r="I198" s="1083">
        <v>0</v>
      </c>
      <c r="J198" s="1"/>
    </row>
    <row r="199" spans="1:10" s="6" customFormat="1">
      <c r="A199" s="128" t="s">
        <v>382</v>
      </c>
      <c r="B199" s="384">
        <v>24</v>
      </c>
      <c r="C199" s="389">
        <v>0</v>
      </c>
      <c r="D199" s="386">
        <v>173</v>
      </c>
      <c r="E199" s="387">
        <v>34</v>
      </c>
      <c r="F199" s="388">
        <v>2</v>
      </c>
      <c r="G199" s="390">
        <v>2</v>
      </c>
      <c r="H199" s="388">
        <v>0</v>
      </c>
      <c r="I199" s="1083">
        <v>235</v>
      </c>
      <c r="J199" s="1"/>
    </row>
    <row r="200" spans="1:10" s="6" customFormat="1">
      <c r="A200" s="128" t="s">
        <v>383</v>
      </c>
      <c r="B200" s="384">
        <v>418</v>
      </c>
      <c r="C200" s="389">
        <v>5</v>
      </c>
      <c r="D200" s="386">
        <v>1532</v>
      </c>
      <c r="E200" s="387">
        <v>1288</v>
      </c>
      <c r="F200" s="388">
        <v>637</v>
      </c>
      <c r="G200" s="390">
        <v>63</v>
      </c>
      <c r="H200" s="388">
        <v>79</v>
      </c>
      <c r="I200" s="1083">
        <v>4022</v>
      </c>
      <c r="J200" s="1"/>
    </row>
    <row r="201" spans="1:10" s="6" customFormat="1">
      <c r="A201" s="128" t="s">
        <v>384</v>
      </c>
      <c r="B201" s="384">
        <v>313</v>
      </c>
      <c r="C201" s="389">
        <v>1</v>
      </c>
      <c r="D201" s="386">
        <v>110</v>
      </c>
      <c r="E201" s="387">
        <v>160</v>
      </c>
      <c r="F201" s="388">
        <v>68</v>
      </c>
      <c r="G201" s="390">
        <v>17</v>
      </c>
      <c r="H201" s="388">
        <v>0</v>
      </c>
      <c r="I201" s="1083">
        <v>669</v>
      </c>
      <c r="J201" s="1"/>
    </row>
    <row r="202" spans="1:10" s="6" customFormat="1">
      <c r="A202" s="128" t="s">
        <v>385</v>
      </c>
      <c r="B202" s="384">
        <v>0</v>
      </c>
      <c r="C202" s="389">
        <v>0</v>
      </c>
      <c r="D202" s="386">
        <v>0</v>
      </c>
      <c r="E202" s="387">
        <v>6</v>
      </c>
      <c r="F202" s="388">
        <v>0</v>
      </c>
      <c r="G202" s="390">
        <v>0</v>
      </c>
      <c r="H202" s="388">
        <v>0</v>
      </c>
      <c r="I202" s="1083">
        <v>6</v>
      </c>
      <c r="J202" s="1"/>
    </row>
    <row r="203" spans="1:10" s="6" customFormat="1">
      <c r="A203" s="128" t="s">
        <v>428</v>
      </c>
      <c r="B203" s="384">
        <v>657</v>
      </c>
      <c r="C203" s="389">
        <v>27</v>
      </c>
      <c r="D203" s="386">
        <v>122</v>
      </c>
      <c r="E203" s="387">
        <v>637</v>
      </c>
      <c r="F203" s="388">
        <v>254</v>
      </c>
      <c r="G203" s="390">
        <v>104</v>
      </c>
      <c r="H203" s="388">
        <v>11</v>
      </c>
      <c r="I203" s="1083">
        <v>1812</v>
      </c>
      <c r="J203" s="1"/>
    </row>
    <row r="204" spans="1:10" s="6" customFormat="1">
      <c r="A204" s="128" t="s">
        <v>387</v>
      </c>
      <c r="B204" s="384">
        <v>466</v>
      </c>
      <c r="C204" s="389">
        <v>0</v>
      </c>
      <c r="D204" s="386">
        <v>1001</v>
      </c>
      <c r="E204" s="387">
        <v>827</v>
      </c>
      <c r="F204" s="388">
        <v>378</v>
      </c>
      <c r="G204" s="390">
        <v>126</v>
      </c>
      <c r="H204" s="388">
        <v>110</v>
      </c>
      <c r="I204" s="1083">
        <v>2908</v>
      </c>
      <c r="J204" s="1"/>
    </row>
    <row r="205" spans="1:10" s="6" customFormat="1">
      <c r="A205" s="128" t="s">
        <v>332</v>
      </c>
      <c r="B205" s="384">
        <v>76</v>
      </c>
      <c r="C205" s="389">
        <v>0</v>
      </c>
      <c r="D205" s="386">
        <v>244</v>
      </c>
      <c r="E205" s="387">
        <v>64</v>
      </c>
      <c r="F205" s="388">
        <v>46</v>
      </c>
      <c r="G205" s="390">
        <v>5</v>
      </c>
      <c r="H205" s="388">
        <v>2</v>
      </c>
      <c r="I205" s="1083">
        <v>437</v>
      </c>
      <c r="J205" s="1"/>
    </row>
    <row r="206" spans="1:10" s="6" customFormat="1">
      <c r="A206" s="128" t="s">
        <v>379</v>
      </c>
      <c r="B206" s="384">
        <v>0</v>
      </c>
      <c r="C206" s="389">
        <v>0</v>
      </c>
      <c r="D206" s="386">
        <v>0</v>
      </c>
      <c r="E206" s="387">
        <v>0</v>
      </c>
      <c r="F206" s="388">
        <v>0</v>
      </c>
      <c r="G206" s="390">
        <v>0</v>
      </c>
      <c r="H206" s="388">
        <v>0</v>
      </c>
      <c r="I206" s="1083">
        <v>0</v>
      </c>
      <c r="J206" s="1"/>
    </row>
    <row r="207" spans="1:10" s="6" customFormat="1">
      <c r="A207" s="128" t="s">
        <v>394</v>
      </c>
      <c r="B207" s="384">
        <v>0</v>
      </c>
      <c r="C207" s="389">
        <v>0</v>
      </c>
      <c r="D207" s="386">
        <v>0</v>
      </c>
      <c r="E207" s="387">
        <v>0</v>
      </c>
      <c r="F207" s="388">
        <v>0</v>
      </c>
      <c r="G207" s="390">
        <v>0</v>
      </c>
      <c r="H207" s="388">
        <v>0</v>
      </c>
      <c r="I207" s="1083">
        <v>0</v>
      </c>
      <c r="J207" s="1"/>
    </row>
    <row r="208" spans="1:10" s="6" customFormat="1">
      <c r="A208" s="128" t="s">
        <v>396</v>
      </c>
      <c r="B208" s="384">
        <v>0</v>
      </c>
      <c r="C208" s="389">
        <v>0</v>
      </c>
      <c r="D208" s="386">
        <v>0</v>
      </c>
      <c r="E208" s="387">
        <v>0</v>
      </c>
      <c r="F208" s="388">
        <v>0</v>
      </c>
      <c r="G208" s="390">
        <v>0</v>
      </c>
      <c r="H208" s="388">
        <v>0</v>
      </c>
      <c r="I208" s="1083">
        <v>0</v>
      </c>
      <c r="J208" s="1"/>
    </row>
    <row r="209" spans="1:11" s="6" customFormat="1">
      <c r="A209" s="128" t="s">
        <v>342</v>
      </c>
      <c r="B209" s="384">
        <v>1355</v>
      </c>
      <c r="C209" s="389">
        <v>50</v>
      </c>
      <c r="D209" s="386">
        <v>533</v>
      </c>
      <c r="E209" s="387">
        <v>1073</v>
      </c>
      <c r="F209" s="388">
        <v>444</v>
      </c>
      <c r="G209" s="390">
        <v>122</v>
      </c>
      <c r="H209" s="388">
        <v>25</v>
      </c>
      <c r="I209" s="1083">
        <v>3602</v>
      </c>
      <c r="J209" s="1"/>
    </row>
    <row r="210" spans="1:11" s="6" customFormat="1">
      <c r="A210" s="128" t="s">
        <v>388</v>
      </c>
      <c r="B210" s="384">
        <v>24</v>
      </c>
      <c r="C210" s="389">
        <v>0</v>
      </c>
      <c r="D210" s="386">
        <v>75</v>
      </c>
      <c r="E210" s="387">
        <v>71</v>
      </c>
      <c r="F210" s="388">
        <v>46</v>
      </c>
      <c r="G210" s="390">
        <v>8</v>
      </c>
      <c r="H210" s="388">
        <v>1</v>
      </c>
      <c r="I210" s="1083">
        <v>225</v>
      </c>
      <c r="J210" s="1"/>
    </row>
    <row r="211" spans="1:11" s="6" customFormat="1">
      <c r="A211" s="128" t="s">
        <v>2377</v>
      </c>
      <c r="B211" s="384">
        <v>2</v>
      </c>
      <c r="C211" s="389">
        <v>0</v>
      </c>
      <c r="D211" s="386">
        <v>3</v>
      </c>
      <c r="E211" s="387">
        <v>1</v>
      </c>
      <c r="F211" s="388">
        <v>0</v>
      </c>
      <c r="G211" s="390">
        <v>2</v>
      </c>
      <c r="H211" s="388">
        <v>0</v>
      </c>
      <c r="I211" s="1083">
        <v>8</v>
      </c>
      <c r="J211" s="1"/>
    </row>
    <row r="212" spans="1:11" s="6" customFormat="1">
      <c r="A212" s="128" t="s">
        <v>2377</v>
      </c>
      <c r="B212" s="384">
        <v>2</v>
      </c>
      <c r="C212" s="389">
        <v>0</v>
      </c>
      <c r="D212" s="386">
        <v>3</v>
      </c>
      <c r="E212" s="387">
        <v>1</v>
      </c>
      <c r="F212" s="388">
        <v>0</v>
      </c>
      <c r="G212" s="390">
        <v>2</v>
      </c>
      <c r="H212" s="388">
        <v>0</v>
      </c>
      <c r="I212" s="1083">
        <v>8</v>
      </c>
      <c r="J212" s="1"/>
      <c r="K212" s="1"/>
    </row>
    <row r="213" spans="1:11" s="6" customFormat="1">
      <c r="A213" s="128" t="s">
        <v>220</v>
      </c>
      <c r="B213" s="384">
        <v>0</v>
      </c>
      <c r="C213" s="389">
        <v>0</v>
      </c>
      <c r="D213" s="386">
        <v>1</v>
      </c>
      <c r="E213" s="387">
        <v>0</v>
      </c>
      <c r="F213" s="388">
        <v>0</v>
      </c>
      <c r="G213" s="390">
        <v>0</v>
      </c>
      <c r="H213" s="388">
        <v>0</v>
      </c>
      <c r="I213" s="1083">
        <v>1</v>
      </c>
      <c r="J213" s="1"/>
      <c r="K213" s="1"/>
    </row>
    <row r="214" spans="1:11" s="6" customFormat="1">
      <c r="A214" s="128" t="s">
        <v>237</v>
      </c>
      <c r="B214" s="384">
        <v>0</v>
      </c>
      <c r="C214" s="389">
        <v>0</v>
      </c>
      <c r="D214" s="386">
        <v>2</v>
      </c>
      <c r="E214" s="387">
        <v>0</v>
      </c>
      <c r="F214" s="388">
        <v>0</v>
      </c>
      <c r="G214" s="390">
        <v>0</v>
      </c>
      <c r="H214" s="388">
        <v>0</v>
      </c>
      <c r="I214" s="1083">
        <v>2</v>
      </c>
      <c r="J214" s="1"/>
    </row>
    <row r="215" spans="1:11" s="6" customFormat="1">
      <c r="A215" s="128" t="s">
        <v>276</v>
      </c>
      <c r="B215" s="384">
        <v>105</v>
      </c>
      <c r="C215" s="389">
        <v>0</v>
      </c>
      <c r="D215" s="386">
        <v>43</v>
      </c>
      <c r="E215" s="387">
        <v>106</v>
      </c>
      <c r="F215" s="388">
        <v>74</v>
      </c>
      <c r="G215" s="390">
        <v>27</v>
      </c>
      <c r="H215" s="388">
        <v>7</v>
      </c>
      <c r="I215" s="1083">
        <v>362</v>
      </c>
      <c r="J215" s="1"/>
    </row>
    <row r="216" spans="1:11" s="6" customFormat="1">
      <c r="A216" s="128" t="s">
        <v>290</v>
      </c>
      <c r="B216" s="384">
        <v>0</v>
      </c>
      <c r="C216" s="389">
        <v>0</v>
      </c>
      <c r="D216" s="386">
        <v>0</v>
      </c>
      <c r="E216" s="387">
        <v>1</v>
      </c>
      <c r="F216" s="388">
        <v>0</v>
      </c>
      <c r="G216" s="390">
        <v>0</v>
      </c>
      <c r="H216" s="388">
        <v>0</v>
      </c>
      <c r="I216" s="1083">
        <v>1</v>
      </c>
      <c r="J216" s="1"/>
    </row>
    <row r="217" spans="1:11" s="6" customFormat="1">
      <c r="A217" s="128" t="s">
        <v>386</v>
      </c>
      <c r="B217" s="384">
        <v>3</v>
      </c>
      <c r="C217" s="389">
        <v>0</v>
      </c>
      <c r="D217" s="386">
        <v>17</v>
      </c>
      <c r="E217" s="387">
        <v>24</v>
      </c>
      <c r="F217" s="388">
        <v>8</v>
      </c>
      <c r="G217" s="390">
        <v>9</v>
      </c>
      <c r="H217" s="388">
        <v>0</v>
      </c>
      <c r="I217" s="1083">
        <v>61</v>
      </c>
      <c r="J217" s="1"/>
    </row>
    <row r="218" spans="1:11" s="6" customFormat="1">
      <c r="A218" s="128" t="s">
        <v>389</v>
      </c>
      <c r="B218" s="384">
        <v>0</v>
      </c>
      <c r="C218" s="389">
        <v>0</v>
      </c>
      <c r="D218" s="386">
        <v>0</v>
      </c>
      <c r="E218" s="387">
        <v>0</v>
      </c>
      <c r="F218" s="388">
        <v>0</v>
      </c>
      <c r="G218" s="390">
        <v>0</v>
      </c>
      <c r="H218" s="388">
        <v>0</v>
      </c>
      <c r="I218" s="1083">
        <v>0</v>
      </c>
      <c r="J218" s="1"/>
    </row>
    <row r="219" spans="1:11" s="6" customFormat="1">
      <c r="A219" s="128" t="s">
        <v>390</v>
      </c>
      <c r="B219" s="384">
        <v>3</v>
      </c>
      <c r="C219" s="389">
        <v>0</v>
      </c>
      <c r="D219" s="386">
        <v>2</v>
      </c>
      <c r="E219" s="387">
        <v>0</v>
      </c>
      <c r="F219" s="388">
        <v>0</v>
      </c>
      <c r="G219" s="390">
        <v>0</v>
      </c>
      <c r="H219" s="388">
        <v>0</v>
      </c>
      <c r="I219" s="1083">
        <v>5</v>
      </c>
      <c r="J219" s="1"/>
    </row>
    <row r="220" spans="1:11" s="6" customFormat="1">
      <c r="A220" s="128" t="s">
        <v>390</v>
      </c>
      <c r="B220" s="384">
        <v>3</v>
      </c>
      <c r="C220" s="389">
        <v>0</v>
      </c>
      <c r="D220" s="386">
        <v>2</v>
      </c>
      <c r="E220" s="387">
        <v>0</v>
      </c>
      <c r="F220" s="388">
        <v>0</v>
      </c>
      <c r="G220" s="390">
        <v>0</v>
      </c>
      <c r="H220" s="388">
        <v>0</v>
      </c>
      <c r="I220" s="1083">
        <v>5</v>
      </c>
      <c r="J220" s="1"/>
    </row>
    <row r="221" spans="1:11" s="6" customFormat="1">
      <c r="A221" s="128" t="s">
        <v>353</v>
      </c>
      <c r="B221" s="384">
        <v>7</v>
      </c>
      <c r="C221" s="389">
        <v>0</v>
      </c>
      <c r="D221" s="386">
        <v>7</v>
      </c>
      <c r="E221" s="387">
        <v>5</v>
      </c>
      <c r="F221" s="388">
        <v>7</v>
      </c>
      <c r="G221" s="390">
        <v>0</v>
      </c>
      <c r="H221" s="388">
        <v>0</v>
      </c>
      <c r="I221" s="1083">
        <v>26</v>
      </c>
      <c r="J221" s="1"/>
    </row>
    <row r="222" spans="1:11" s="6" customFormat="1">
      <c r="A222" s="128" t="s">
        <v>391</v>
      </c>
      <c r="B222" s="384">
        <v>0</v>
      </c>
      <c r="C222" s="389">
        <v>0</v>
      </c>
      <c r="D222" s="386">
        <v>0</v>
      </c>
      <c r="E222" s="387">
        <v>0</v>
      </c>
      <c r="F222" s="388">
        <v>0</v>
      </c>
      <c r="G222" s="390">
        <v>0</v>
      </c>
      <c r="H222" s="388">
        <v>0</v>
      </c>
      <c r="I222" s="1083">
        <v>0</v>
      </c>
      <c r="J222" s="1"/>
    </row>
    <row r="223" spans="1:11" s="6" customFormat="1">
      <c r="A223" s="128" t="s">
        <v>392</v>
      </c>
      <c r="B223" s="384">
        <v>0</v>
      </c>
      <c r="C223" s="389">
        <v>0</v>
      </c>
      <c r="D223" s="386">
        <v>0</v>
      </c>
      <c r="E223" s="387">
        <v>0</v>
      </c>
      <c r="F223" s="388">
        <v>0</v>
      </c>
      <c r="G223" s="390">
        <v>0</v>
      </c>
      <c r="H223" s="388">
        <v>0</v>
      </c>
      <c r="I223" s="1083">
        <v>0</v>
      </c>
      <c r="J223" s="1"/>
    </row>
    <row r="224" spans="1:11" s="6" customFormat="1">
      <c r="A224" s="128" t="s">
        <v>393</v>
      </c>
      <c r="B224" s="384">
        <v>0</v>
      </c>
      <c r="C224" s="389">
        <v>0</v>
      </c>
      <c r="D224" s="386">
        <v>0</v>
      </c>
      <c r="E224" s="387">
        <v>0</v>
      </c>
      <c r="F224" s="388">
        <v>0</v>
      </c>
      <c r="G224" s="390">
        <v>0</v>
      </c>
      <c r="H224" s="388">
        <v>0</v>
      </c>
      <c r="I224" s="1083">
        <v>0</v>
      </c>
      <c r="J224" s="1"/>
    </row>
    <row r="225" spans="1:10" s="6" customFormat="1">
      <c r="A225" s="128" t="s">
        <v>397</v>
      </c>
      <c r="B225" s="384">
        <v>0</v>
      </c>
      <c r="C225" s="389">
        <v>0</v>
      </c>
      <c r="D225" s="386">
        <v>0</v>
      </c>
      <c r="E225" s="387">
        <v>0</v>
      </c>
      <c r="F225" s="388">
        <v>0</v>
      </c>
      <c r="G225" s="390">
        <v>0</v>
      </c>
      <c r="H225" s="388">
        <v>0</v>
      </c>
      <c r="I225" s="1083">
        <v>0</v>
      </c>
      <c r="J225" s="1"/>
    </row>
    <row r="226" spans="1:10" s="6" customFormat="1">
      <c r="A226" s="128" t="s">
        <v>399</v>
      </c>
      <c r="B226" s="384">
        <v>0</v>
      </c>
      <c r="C226" s="389">
        <v>0</v>
      </c>
      <c r="D226" s="386">
        <v>0</v>
      </c>
      <c r="E226" s="387">
        <v>0</v>
      </c>
      <c r="F226" s="388">
        <v>0</v>
      </c>
      <c r="G226" s="390">
        <v>0</v>
      </c>
      <c r="H226" s="388">
        <v>0</v>
      </c>
      <c r="I226" s="1083">
        <v>0</v>
      </c>
      <c r="J226" s="1"/>
    </row>
    <row r="227" spans="1:10" s="6" customFormat="1">
      <c r="A227" s="128" t="s">
        <v>400</v>
      </c>
      <c r="B227" s="384">
        <v>0</v>
      </c>
      <c r="C227" s="389">
        <v>0</v>
      </c>
      <c r="D227" s="386">
        <v>0</v>
      </c>
      <c r="E227" s="387">
        <v>0</v>
      </c>
      <c r="F227" s="388">
        <v>0</v>
      </c>
      <c r="G227" s="390">
        <v>0</v>
      </c>
      <c r="H227" s="388">
        <v>0</v>
      </c>
      <c r="I227" s="1083">
        <v>0</v>
      </c>
      <c r="J227" s="1"/>
    </row>
    <row r="228" spans="1:10" s="6" customFormat="1">
      <c r="A228" s="128" t="s">
        <v>401</v>
      </c>
      <c r="B228" s="384">
        <v>1</v>
      </c>
      <c r="C228" s="389">
        <v>0</v>
      </c>
      <c r="D228" s="386">
        <v>37</v>
      </c>
      <c r="E228" s="387">
        <v>0</v>
      </c>
      <c r="F228" s="388">
        <v>0</v>
      </c>
      <c r="G228" s="390">
        <v>0</v>
      </c>
      <c r="H228" s="388">
        <v>2</v>
      </c>
      <c r="I228" s="1083">
        <v>40</v>
      </c>
      <c r="J228" s="1"/>
    </row>
    <row r="229" spans="1:10" s="6" customFormat="1">
      <c r="A229" s="128" t="s">
        <v>402</v>
      </c>
      <c r="B229" s="384">
        <v>0</v>
      </c>
      <c r="C229" s="389">
        <v>0</v>
      </c>
      <c r="D229" s="386">
        <v>0</v>
      </c>
      <c r="E229" s="387">
        <v>0</v>
      </c>
      <c r="F229" s="388">
        <v>0</v>
      </c>
      <c r="G229" s="390">
        <v>0</v>
      </c>
      <c r="H229" s="388">
        <v>0</v>
      </c>
      <c r="I229" s="1083">
        <v>0</v>
      </c>
      <c r="J229" s="1"/>
    </row>
    <row r="230" spans="1:10" s="6" customFormat="1">
      <c r="A230" s="128" t="s">
        <v>403</v>
      </c>
      <c r="B230" s="384">
        <v>902</v>
      </c>
      <c r="C230" s="389">
        <v>28</v>
      </c>
      <c r="D230" s="386">
        <v>1284</v>
      </c>
      <c r="E230" s="387">
        <v>669</v>
      </c>
      <c r="F230" s="388">
        <v>262</v>
      </c>
      <c r="G230" s="390">
        <v>146</v>
      </c>
      <c r="H230" s="388">
        <v>25</v>
      </c>
      <c r="I230" s="1083">
        <v>3316</v>
      </c>
      <c r="J230" s="1"/>
    </row>
    <row r="231" spans="1:10" s="6" customFormat="1">
      <c r="A231" s="128" t="s">
        <v>404</v>
      </c>
      <c r="B231" s="384">
        <v>1</v>
      </c>
      <c r="C231" s="389">
        <v>0</v>
      </c>
      <c r="D231" s="386">
        <v>0</v>
      </c>
      <c r="E231" s="387">
        <v>0</v>
      </c>
      <c r="F231" s="388">
        <v>0</v>
      </c>
      <c r="G231" s="390">
        <v>0</v>
      </c>
      <c r="H231" s="388">
        <v>0</v>
      </c>
      <c r="I231" s="1083">
        <v>1</v>
      </c>
      <c r="J231" s="1"/>
    </row>
    <row r="232" spans="1:10" s="6" customFormat="1">
      <c r="A232" s="128" t="s">
        <v>405</v>
      </c>
      <c r="B232" s="384">
        <v>14</v>
      </c>
      <c r="C232" s="389">
        <v>0</v>
      </c>
      <c r="D232" s="386">
        <v>7</v>
      </c>
      <c r="E232" s="387">
        <v>4</v>
      </c>
      <c r="F232" s="388">
        <v>3</v>
      </c>
      <c r="G232" s="390">
        <v>0</v>
      </c>
      <c r="H232" s="388">
        <v>0</v>
      </c>
      <c r="I232" s="1083">
        <v>28</v>
      </c>
      <c r="J232" s="1"/>
    </row>
    <row r="233" spans="1:10" s="6" customFormat="1">
      <c r="A233" s="128" t="s">
        <v>406</v>
      </c>
      <c r="B233" s="384">
        <v>213</v>
      </c>
      <c r="C233" s="389">
        <v>1</v>
      </c>
      <c r="D233" s="386">
        <v>63</v>
      </c>
      <c r="E233" s="387">
        <v>197</v>
      </c>
      <c r="F233" s="388">
        <v>110</v>
      </c>
      <c r="G233" s="390">
        <v>27</v>
      </c>
      <c r="H233" s="388">
        <v>6</v>
      </c>
      <c r="I233" s="1083">
        <v>617</v>
      </c>
      <c r="J233" s="1"/>
    </row>
    <row r="234" spans="1:10" s="6" customFormat="1">
      <c r="A234" s="128" t="s">
        <v>407</v>
      </c>
      <c r="B234" s="384">
        <v>110</v>
      </c>
      <c r="C234" s="389">
        <v>0</v>
      </c>
      <c r="D234" s="386">
        <v>24</v>
      </c>
      <c r="E234" s="387">
        <v>182</v>
      </c>
      <c r="F234" s="388">
        <v>55</v>
      </c>
      <c r="G234" s="390">
        <v>24</v>
      </c>
      <c r="H234" s="388">
        <v>1</v>
      </c>
      <c r="I234" s="1083">
        <v>396</v>
      </c>
      <c r="J234" s="1"/>
    </row>
    <row r="235" spans="1:10" s="6" customFormat="1">
      <c r="A235" s="128" t="s">
        <v>409</v>
      </c>
      <c r="B235" s="384">
        <v>6</v>
      </c>
      <c r="C235" s="389">
        <v>0</v>
      </c>
      <c r="D235" s="386">
        <v>1</v>
      </c>
      <c r="E235" s="387">
        <v>0</v>
      </c>
      <c r="F235" s="388">
        <v>0</v>
      </c>
      <c r="G235" s="390">
        <v>1</v>
      </c>
      <c r="H235" s="388">
        <v>0</v>
      </c>
      <c r="I235" s="1083">
        <v>8</v>
      </c>
      <c r="J235" s="1"/>
    </row>
    <row r="236" spans="1:10" s="6" customFormat="1">
      <c r="A236" s="128" t="s">
        <v>247</v>
      </c>
      <c r="B236" s="384">
        <v>0</v>
      </c>
      <c r="C236" s="389">
        <v>0</v>
      </c>
      <c r="D236" s="386">
        <v>0</v>
      </c>
      <c r="E236" s="387">
        <v>0</v>
      </c>
      <c r="F236" s="388">
        <v>0</v>
      </c>
      <c r="G236" s="390">
        <v>0</v>
      </c>
      <c r="H236" s="388">
        <v>0</v>
      </c>
      <c r="I236" s="1083">
        <v>0</v>
      </c>
      <c r="J236" s="1"/>
    </row>
    <row r="237" spans="1:10" s="6" customFormat="1">
      <c r="A237" s="128" t="s">
        <v>257</v>
      </c>
      <c r="B237" s="384">
        <v>0</v>
      </c>
      <c r="C237" s="389">
        <v>0</v>
      </c>
      <c r="D237" s="386">
        <v>0</v>
      </c>
      <c r="E237" s="387">
        <v>0</v>
      </c>
      <c r="F237" s="388">
        <v>0</v>
      </c>
      <c r="G237" s="390">
        <v>0</v>
      </c>
      <c r="H237" s="388">
        <v>0</v>
      </c>
      <c r="I237" s="1083">
        <v>0</v>
      </c>
      <c r="J237" s="1"/>
    </row>
    <row r="238" spans="1:10" s="6" customFormat="1">
      <c r="A238" s="128" t="s">
        <v>432</v>
      </c>
      <c r="B238" s="384">
        <v>0</v>
      </c>
      <c r="C238" s="389">
        <v>0</v>
      </c>
      <c r="D238" s="386">
        <v>0</v>
      </c>
      <c r="E238" s="387">
        <v>0</v>
      </c>
      <c r="F238" s="388">
        <v>0</v>
      </c>
      <c r="G238" s="390">
        <v>0</v>
      </c>
      <c r="H238" s="388">
        <v>0</v>
      </c>
      <c r="I238" s="1083">
        <v>0</v>
      </c>
      <c r="J238" s="1"/>
    </row>
    <row r="239" spans="1:10" s="6" customFormat="1">
      <c r="A239" s="128" t="s">
        <v>410</v>
      </c>
      <c r="B239" s="384">
        <v>31</v>
      </c>
      <c r="C239" s="389">
        <v>0</v>
      </c>
      <c r="D239" s="386">
        <v>23</v>
      </c>
      <c r="E239" s="387">
        <v>42</v>
      </c>
      <c r="F239" s="388">
        <v>8</v>
      </c>
      <c r="G239" s="390">
        <v>2</v>
      </c>
      <c r="H239" s="388">
        <v>0</v>
      </c>
      <c r="I239" s="1083">
        <v>106</v>
      </c>
      <c r="J239" s="1"/>
    </row>
    <row r="240" spans="1:10" s="6" customFormat="1">
      <c r="A240" s="128" t="s">
        <v>413</v>
      </c>
      <c r="B240" s="384">
        <v>0</v>
      </c>
      <c r="C240" s="389">
        <v>0</v>
      </c>
      <c r="D240" s="386">
        <v>0</v>
      </c>
      <c r="E240" s="387">
        <v>0</v>
      </c>
      <c r="F240" s="388">
        <v>0</v>
      </c>
      <c r="G240" s="390">
        <v>0</v>
      </c>
      <c r="H240" s="388">
        <v>0</v>
      </c>
      <c r="I240" s="1083">
        <v>0</v>
      </c>
      <c r="J240" s="1"/>
    </row>
    <row r="241" spans="1:10" s="6" customFormat="1">
      <c r="A241" s="128" t="s">
        <v>412</v>
      </c>
      <c r="B241" s="384">
        <v>0</v>
      </c>
      <c r="C241" s="389">
        <v>0</v>
      </c>
      <c r="D241" s="386">
        <v>0</v>
      </c>
      <c r="E241" s="387">
        <v>0</v>
      </c>
      <c r="F241" s="388">
        <v>0</v>
      </c>
      <c r="G241" s="390">
        <v>0</v>
      </c>
      <c r="H241" s="388">
        <v>0</v>
      </c>
      <c r="I241" s="1083">
        <v>0</v>
      </c>
      <c r="J241" s="1"/>
    </row>
    <row r="242" spans="1:10" s="6" customFormat="1">
      <c r="A242" s="128" t="s">
        <v>416</v>
      </c>
      <c r="B242" s="384">
        <v>11</v>
      </c>
      <c r="C242" s="389">
        <v>0</v>
      </c>
      <c r="D242" s="386">
        <v>11</v>
      </c>
      <c r="E242" s="387">
        <v>0</v>
      </c>
      <c r="F242" s="388">
        <v>0</v>
      </c>
      <c r="G242" s="390">
        <v>0</v>
      </c>
      <c r="H242" s="388">
        <v>1</v>
      </c>
      <c r="I242" s="1083">
        <v>23</v>
      </c>
      <c r="J242" s="1"/>
    </row>
    <row r="243" spans="1:10" s="6" customFormat="1">
      <c r="A243" s="128" t="s">
        <v>417</v>
      </c>
      <c r="B243" s="384">
        <v>97</v>
      </c>
      <c r="C243" s="389">
        <v>2</v>
      </c>
      <c r="D243" s="386">
        <v>1071</v>
      </c>
      <c r="E243" s="387">
        <v>101</v>
      </c>
      <c r="F243" s="388">
        <v>149</v>
      </c>
      <c r="G243" s="390">
        <v>11</v>
      </c>
      <c r="H243" s="388">
        <v>33</v>
      </c>
      <c r="I243" s="1083">
        <v>1464</v>
      </c>
      <c r="J243" s="1"/>
    </row>
    <row r="244" spans="1:10" s="6" customFormat="1">
      <c r="A244" s="128" t="s">
        <v>418</v>
      </c>
      <c r="B244" s="384">
        <v>0</v>
      </c>
      <c r="C244" s="389">
        <v>0</v>
      </c>
      <c r="D244" s="386">
        <v>0</v>
      </c>
      <c r="E244" s="387">
        <v>0</v>
      </c>
      <c r="F244" s="388">
        <v>0</v>
      </c>
      <c r="G244" s="390">
        <v>0</v>
      </c>
      <c r="H244" s="388">
        <v>0</v>
      </c>
      <c r="I244" s="1083">
        <v>0</v>
      </c>
      <c r="J244" s="1"/>
    </row>
    <row r="245" spans="1:10" s="6" customFormat="1">
      <c r="A245" s="128" t="s">
        <v>420</v>
      </c>
      <c r="B245" s="384">
        <v>0</v>
      </c>
      <c r="C245" s="389">
        <v>0</v>
      </c>
      <c r="D245" s="386">
        <v>0</v>
      </c>
      <c r="E245" s="387">
        <v>0</v>
      </c>
      <c r="F245" s="388">
        <v>0</v>
      </c>
      <c r="G245" s="390">
        <v>0</v>
      </c>
      <c r="H245" s="388">
        <v>0</v>
      </c>
      <c r="I245" s="1083">
        <v>0</v>
      </c>
      <c r="J245" s="1"/>
    </row>
    <row r="246" spans="1:10" s="6" customFormat="1">
      <c r="A246" s="128" t="s">
        <v>421</v>
      </c>
      <c r="B246" s="384">
        <v>7</v>
      </c>
      <c r="C246" s="389">
        <v>0</v>
      </c>
      <c r="D246" s="386">
        <v>0</v>
      </c>
      <c r="E246" s="387">
        <v>8</v>
      </c>
      <c r="F246" s="388">
        <v>3</v>
      </c>
      <c r="G246" s="390">
        <v>0</v>
      </c>
      <c r="H246" s="388">
        <v>0</v>
      </c>
      <c r="I246" s="1083">
        <v>18</v>
      </c>
      <c r="J246" s="1"/>
    </row>
    <row r="247" spans="1:10" s="6" customFormat="1">
      <c r="A247" s="128" t="s">
        <v>422</v>
      </c>
      <c r="B247" s="384">
        <v>52</v>
      </c>
      <c r="C247" s="389">
        <v>2</v>
      </c>
      <c r="D247" s="386">
        <v>541</v>
      </c>
      <c r="E247" s="387">
        <v>137</v>
      </c>
      <c r="F247" s="388">
        <v>128</v>
      </c>
      <c r="G247" s="390">
        <v>16</v>
      </c>
      <c r="H247" s="388">
        <v>9</v>
      </c>
      <c r="I247" s="1083">
        <v>885</v>
      </c>
      <c r="J247" s="1"/>
    </row>
    <row r="248" spans="1:10" s="6" customFormat="1">
      <c r="A248" s="128" t="s">
        <v>423</v>
      </c>
      <c r="B248" s="384">
        <v>1</v>
      </c>
      <c r="C248" s="389">
        <v>0</v>
      </c>
      <c r="D248" s="386">
        <v>0</v>
      </c>
      <c r="E248" s="387">
        <v>2</v>
      </c>
      <c r="F248" s="388">
        <v>0</v>
      </c>
      <c r="G248" s="390">
        <v>0</v>
      </c>
      <c r="H248" s="388">
        <v>0</v>
      </c>
      <c r="I248" s="1083">
        <v>3</v>
      </c>
      <c r="J248" s="1"/>
    </row>
    <row r="249" spans="1:10" s="6" customFormat="1">
      <c r="A249" s="128" t="s">
        <v>191</v>
      </c>
      <c r="B249" s="384">
        <v>0</v>
      </c>
      <c r="C249" s="389">
        <v>0</v>
      </c>
      <c r="D249" s="386">
        <v>0</v>
      </c>
      <c r="E249" s="387">
        <v>0</v>
      </c>
      <c r="F249" s="388">
        <v>0</v>
      </c>
      <c r="G249" s="390">
        <v>0</v>
      </c>
      <c r="H249" s="388">
        <v>0</v>
      </c>
      <c r="I249" s="1083">
        <v>0</v>
      </c>
      <c r="J249" s="1"/>
    </row>
    <row r="250" spans="1:10" s="6" customFormat="1">
      <c r="A250" s="128" t="s">
        <v>294</v>
      </c>
      <c r="B250" s="384">
        <v>0</v>
      </c>
      <c r="C250" s="389">
        <v>0</v>
      </c>
      <c r="D250" s="386">
        <v>0</v>
      </c>
      <c r="E250" s="387">
        <v>0</v>
      </c>
      <c r="F250" s="388">
        <v>0</v>
      </c>
      <c r="G250" s="390">
        <v>0</v>
      </c>
      <c r="H250" s="388">
        <v>0</v>
      </c>
      <c r="I250" s="1083">
        <v>0</v>
      </c>
      <c r="J250" s="1"/>
    </row>
    <row r="251" spans="1:10" s="6" customFormat="1">
      <c r="A251" s="128" t="s">
        <v>349</v>
      </c>
      <c r="B251" s="384">
        <v>0</v>
      </c>
      <c r="C251" s="389">
        <v>0</v>
      </c>
      <c r="D251" s="386">
        <v>0</v>
      </c>
      <c r="E251" s="387">
        <v>0</v>
      </c>
      <c r="F251" s="388">
        <v>0</v>
      </c>
      <c r="G251" s="390">
        <v>0</v>
      </c>
      <c r="H251" s="388">
        <v>0</v>
      </c>
      <c r="I251" s="1083">
        <v>0</v>
      </c>
      <c r="J251" s="1"/>
    </row>
    <row r="252" spans="1:10" s="6" customFormat="1">
      <c r="A252" s="128" t="s">
        <v>425</v>
      </c>
      <c r="B252" s="384">
        <v>0</v>
      </c>
      <c r="C252" s="389">
        <v>0</v>
      </c>
      <c r="D252" s="386">
        <v>0</v>
      </c>
      <c r="E252" s="387">
        <v>0</v>
      </c>
      <c r="F252" s="388">
        <v>0</v>
      </c>
      <c r="G252" s="390">
        <v>0</v>
      </c>
      <c r="H252" s="388">
        <v>0</v>
      </c>
      <c r="I252" s="1083">
        <v>0</v>
      </c>
      <c r="J252" s="1"/>
    </row>
    <row r="253" spans="1:10" s="6" customFormat="1">
      <c r="A253" s="128" t="s">
        <v>373</v>
      </c>
      <c r="B253" s="384">
        <v>0</v>
      </c>
      <c r="C253" s="389">
        <v>0</v>
      </c>
      <c r="D253" s="386">
        <v>0</v>
      </c>
      <c r="E253" s="387">
        <v>0</v>
      </c>
      <c r="F253" s="388">
        <v>0</v>
      </c>
      <c r="G253" s="390">
        <v>0</v>
      </c>
      <c r="H253" s="388">
        <v>0</v>
      </c>
      <c r="I253" s="1083">
        <v>0</v>
      </c>
      <c r="J253" s="1"/>
    </row>
    <row r="254" spans="1:10" s="6" customFormat="1">
      <c r="A254" s="128" t="s">
        <v>427</v>
      </c>
      <c r="B254" s="1084">
        <v>14</v>
      </c>
      <c r="C254" s="1085">
        <v>0</v>
      </c>
      <c r="D254" s="1086">
        <v>0</v>
      </c>
      <c r="E254" s="1087">
        <v>0</v>
      </c>
      <c r="F254" s="1088">
        <v>0</v>
      </c>
      <c r="G254" s="1089">
        <v>0</v>
      </c>
      <c r="H254" s="1088">
        <v>0</v>
      </c>
      <c r="I254" s="1083">
        <v>14</v>
      </c>
      <c r="J254" s="1"/>
    </row>
    <row r="255" spans="1:10" s="6" customFormat="1">
      <c r="A255" s="128" t="s">
        <v>430</v>
      </c>
      <c r="B255" s="1084">
        <v>34</v>
      </c>
      <c r="C255" s="1085">
        <v>0</v>
      </c>
      <c r="D255" s="1086">
        <v>52</v>
      </c>
      <c r="E255" s="1087">
        <v>91</v>
      </c>
      <c r="F255" s="1088">
        <v>22</v>
      </c>
      <c r="G255" s="1089">
        <v>12</v>
      </c>
      <c r="H255" s="1088">
        <v>0</v>
      </c>
      <c r="I255" s="1083">
        <v>211</v>
      </c>
      <c r="J255" s="1"/>
    </row>
    <row r="256" spans="1:10" s="6" customFormat="1">
      <c r="A256" s="128" t="s">
        <v>433</v>
      </c>
      <c r="B256" s="1084">
        <v>12</v>
      </c>
      <c r="C256" s="1085">
        <v>0</v>
      </c>
      <c r="D256" s="1086">
        <v>2</v>
      </c>
      <c r="E256" s="1087">
        <v>16</v>
      </c>
      <c r="F256" s="1088">
        <v>1</v>
      </c>
      <c r="G256" s="1089">
        <v>2</v>
      </c>
      <c r="H256" s="1088">
        <v>0</v>
      </c>
      <c r="I256" s="1083">
        <v>33</v>
      </c>
      <c r="J256" s="1"/>
    </row>
    <row r="257" spans="1:11" s="6" customFormat="1">
      <c r="A257" s="128" t="s">
        <v>435</v>
      </c>
      <c r="B257" s="1084">
        <v>0</v>
      </c>
      <c r="C257" s="1085">
        <v>0</v>
      </c>
      <c r="D257" s="1086">
        <v>0</v>
      </c>
      <c r="E257" s="1087">
        <v>2</v>
      </c>
      <c r="F257" s="1088">
        <v>0</v>
      </c>
      <c r="G257" s="1089">
        <v>0</v>
      </c>
      <c r="H257" s="1088">
        <v>0</v>
      </c>
      <c r="I257" s="1083">
        <v>2</v>
      </c>
      <c r="J257" s="1"/>
    </row>
    <row r="258" spans="1:11" s="6" customFormat="1">
      <c r="A258" s="128" t="s">
        <v>266</v>
      </c>
      <c r="B258" s="1084">
        <v>68</v>
      </c>
      <c r="C258" s="1085">
        <v>0</v>
      </c>
      <c r="D258" s="1086">
        <v>119</v>
      </c>
      <c r="E258" s="1087">
        <v>33</v>
      </c>
      <c r="F258" s="1088">
        <v>35</v>
      </c>
      <c r="G258" s="1089">
        <v>1</v>
      </c>
      <c r="H258" s="1088">
        <v>1</v>
      </c>
      <c r="I258" s="1083">
        <v>257</v>
      </c>
      <c r="J258" s="1"/>
    </row>
    <row r="259" spans="1:11" s="6" customFormat="1">
      <c r="A259" s="128" t="s">
        <v>315</v>
      </c>
      <c r="B259" s="1084">
        <v>1</v>
      </c>
      <c r="C259" s="1085">
        <v>0</v>
      </c>
      <c r="D259" s="1086">
        <v>0</v>
      </c>
      <c r="E259" s="1087">
        <v>1</v>
      </c>
      <c r="F259" s="1088">
        <v>1</v>
      </c>
      <c r="G259" s="1089">
        <v>0</v>
      </c>
      <c r="H259" s="1088">
        <v>0</v>
      </c>
      <c r="I259" s="1083">
        <v>3</v>
      </c>
      <c r="J259" s="1"/>
    </row>
    <row r="260" spans="1:11" s="6" customFormat="1">
      <c r="A260" s="128" t="s">
        <v>79</v>
      </c>
      <c r="B260" s="391">
        <v>2</v>
      </c>
      <c r="C260" s="392">
        <v>0</v>
      </c>
      <c r="D260" s="393">
        <v>0</v>
      </c>
      <c r="E260" s="394">
        <v>3</v>
      </c>
      <c r="F260" s="395">
        <v>1</v>
      </c>
      <c r="G260" s="396">
        <v>0</v>
      </c>
      <c r="H260" s="395">
        <v>0</v>
      </c>
      <c r="I260" s="1090">
        <v>6</v>
      </c>
      <c r="J260" s="1"/>
    </row>
    <row r="261" spans="1:11" ht="13.5" thickBot="1">
      <c r="A261" s="59" t="s">
        <v>4</v>
      </c>
      <c r="B261" s="397">
        <v>12648</v>
      </c>
      <c r="C261" s="398">
        <v>291</v>
      </c>
      <c r="D261" s="399">
        <v>15853</v>
      </c>
      <c r="E261" s="400">
        <v>13093</v>
      </c>
      <c r="F261" s="305">
        <v>6291</v>
      </c>
      <c r="G261" s="401">
        <v>1693</v>
      </c>
      <c r="H261" s="305">
        <v>905</v>
      </c>
      <c r="I261" s="1091">
        <v>50774</v>
      </c>
      <c r="K261" s="6"/>
    </row>
    <row r="262" spans="1:11">
      <c r="K262" s="6"/>
    </row>
    <row r="263" spans="1:11" ht="30" customHeight="1">
      <c r="A263" s="1170" t="s">
        <v>2378</v>
      </c>
      <c r="B263" s="1170"/>
      <c r="C263" s="1170"/>
      <c r="D263" s="1170"/>
      <c r="E263" s="1170"/>
      <c r="F263" s="1170"/>
      <c r="G263" s="1170"/>
      <c r="H263" s="1170"/>
      <c r="I263" s="1170"/>
    </row>
    <row r="264" spans="1:11" ht="30" customHeight="1">
      <c r="A264" s="1170" t="s">
        <v>2379</v>
      </c>
      <c r="B264" s="1170"/>
      <c r="C264" s="1170"/>
      <c r="D264" s="1170"/>
      <c r="E264" s="1170"/>
      <c r="F264" s="1170"/>
      <c r="G264" s="1170"/>
      <c r="H264" s="1170"/>
      <c r="I264" s="1170"/>
      <c r="K264" s="6"/>
    </row>
    <row r="265" spans="1:11" ht="30" customHeight="1">
      <c r="A265" s="1170" t="s">
        <v>2380</v>
      </c>
      <c r="B265" s="1170"/>
      <c r="C265" s="1170"/>
      <c r="D265" s="1170"/>
      <c r="E265" s="1170"/>
      <c r="F265" s="1170"/>
      <c r="G265" s="1170"/>
      <c r="H265" s="1170"/>
      <c r="I265" s="1170"/>
      <c r="K265" s="6"/>
    </row>
    <row r="266" spans="1:11" ht="30" customHeight="1">
      <c r="A266" s="1170" t="s">
        <v>2381</v>
      </c>
      <c r="B266" s="1170"/>
      <c r="C266" s="1170"/>
      <c r="D266" s="1170"/>
      <c r="E266" s="1170"/>
      <c r="F266" s="1170"/>
      <c r="G266" s="1170"/>
      <c r="H266" s="1170"/>
      <c r="I266" s="1170"/>
      <c r="K266" s="6"/>
    </row>
    <row r="267" spans="1:11" ht="26.25" customHeight="1">
      <c r="A267" s="1287" t="s">
        <v>137</v>
      </c>
      <c r="B267" s="1287"/>
      <c r="C267" s="1287"/>
      <c r="D267" s="1287"/>
      <c r="E267" s="1287"/>
      <c r="F267" s="1287"/>
      <c r="G267" s="1287"/>
      <c r="H267" s="1287"/>
      <c r="I267" s="1287"/>
    </row>
    <row r="268" spans="1:11" ht="26.25" customHeight="1">
      <c r="A268" s="1150" t="s">
        <v>459</v>
      </c>
      <c r="B268" s="1150"/>
      <c r="C268" s="1150"/>
      <c r="D268" s="1150"/>
      <c r="E268" s="1150"/>
      <c r="F268" s="1150"/>
      <c r="G268" s="1150"/>
      <c r="H268" s="1150"/>
      <c r="I268" s="1150"/>
    </row>
  </sheetData>
  <mergeCells count="14">
    <mergeCell ref="A268:I268"/>
    <mergeCell ref="A1:I1"/>
    <mergeCell ref="B2:C2"/>
    <mergeCell ref="D2:D3"/>
    <mergeCell ref="E2:E3"/>
    <mergeCell ref="F2:F3"/>
    <mergeCell ref="G2:G3"/>
    <mergeCell ref="H2:H3"/>
    <mergeCell ref="I2:I3"/>
    <mergeCell ref="A263:I263"/>
    <mergeCell ref="A264:I264"/>
    <mergeCell ref="A265:I265"/>
    <mergeCell ref="A266:I266"/>
    <mergeCell ref="A267:I267"/>
  </mergeCell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63"/>
  <sheetViews>
    <sheetView workbookViewId="0">
      <selection sqref="A1:F1"/>
    </sheetView>
  </sheetViews>
  <sheetFormatPr defaultRowHeight="15"/>
  <cols>
    <col min="1" max="1" width="29" customWidth="1"/>
    <col min="2" max="6" width="15.7109375" customWidth="1"/>
    <col min="7" max="10" width="10.7109375" customWidth="1"/>
  </cols>
  <sheetData>
    <row r="1" spans="1:6" ht="18.75" customHeight="1" thickBot="1">
      <c r="A1" s="1288" t="s">
        <v>458</v>
      </c>
      <c r="B1" s="1180"/>
      <c r="C1" s="1180"/>
      <c r="D1" s="1180"/>
      <c r="E1" s="1180"/>
      <c r="F1" s="1182"/>
    </row>
    <row r="2" spans="1:6" ht="58.5" customHeight="1" thickBot="1">
      <c r="A2" s="275" t="s">
        <v>668</v>
      </c>
      <c r="B2" s="276" t="s">
        <v>0</v>
      </c>
      <c r="C2" s="276" t="s">
        <v>2</v>
      </c>
      <c r="D2" s="276" t="s">
        <v>1</v>
      </c>
      <c r="E2" s="276" t="s">
        <v>3</v>
      </c>
      <c r="F2" s="279" t="s">
        <v>4</v>
      </c>
    </row>
    <row r="3" spans="1:6">
      <c r="A3" s="277" t="s">
        <v>491</v>
      </c>
      <c r="B3" s="655">
        <v>0.13200000000000001</v>
      </c>
      <c r="C3" s="655">
        <v>0</v>
      </c>
      <c r="D3" s="655">
        <v>0.252</v>
      </c>
      <c r="E3" s="655">
        <v>5.1999999999999998E-2</v>
      </c>
      <c r="F3" s="656"/>
    </row>
    <row r="4" spans="1:6">
      <c r="A4" s="273" t="s">
        <v>492</v>
      </c>
      <c r="B4" s="1099">
        <v>0</v>
      </c>
      <c r="C4" s="272">
        <v>0.5</v>
      </c>
      <c r="D4" s="1099">
        <v>0</v>
      </c>
      <c r="E4" s="1099">
        <v>0</v>
      </c>
      <c r="F4" s="280">
        <v>0.5</v>
      </c>
    </row>
    <row r="5" spans="1:6">
      <c r="A5" s="224" t="s">
        <v>493</v>
      </c>
      <c r="B5" s="661">
        <v>0.03</v>
      </c>
      <c r="C5" s="1100">
        <v>0</v>
      </c>
      <c r="D5" s="1100">
        <v>0.24</v>
      </c>
      <c r="E5" s="1100">
        <v>0</v>
      </c>
      <c r="F5" s="662">
        <v>6.7799999999999999E-2</v>
      </c>
    </row>
    <row r="6" spans="1:6">
      <c r="A6" s="273" t="s">
        <v>494</v>
      </c>
      <c r="B6" s="663">
        <v>4.24E-2</v>
      </c>
      <c r="C6" s="657"/>
      <c r="D6" s="1101">
        <v>0.10299999999999999</v>
      </c>
      <c r="E6" s="663">
        <v>0.22500000000000001</v>
      </c>
      <c r="F6" s="664">
        <v>7.7399999999999997E-2</v>
      </c>
    </row>
    <row r="7" spans="1:6">
      <c r="A7" s="278" t="s">
        <v>496</v>
      </c>
      <c r="B7" s="1100">
        <v>0</v>
      </c>
      <c r="C7" s="1100">
        <v>0</v>
      </c>
      <c r="D7" s="1100">
        <v>0</v>
      </c>
      <c r="E7" s="1100">
        <v>0</v>
      </c>
      <c r="F7" s="658"/>
    </row>
    <row r="8" spans="1:6" ht="15" customHeight="1">
      <c r="A8" s="273" t="s">
        <v>497</v>
      </c>
      <c r="B8" s="659">
        <v>5.3368912608405601E-2</v>
      </c>
      <c r="C8" s="659">
        <v>0</v>
      </c>
      <c r="D8" s="659">
        <v>6.8578553615960103E-2</v>
      </c>
      <c r="E8" s="659">
        <v>0.24</v>
      </c>
      <c r="F8" s="660"/>
    </row>
    <row r="9" spans="1:6">
      <c r="A9" s="278" t="s">
        <v>498</v>
      </c>
      <c r="B9" s="661">
        <v>8.4699999999999998E-2</v>
      </c>
      <c r="C9" s="661">
        <v>0</v>
      </c>
      <c r="D9" s="661">
        <v>0.1205</v>
      </c>
      <c r="E9" s="661">
        <v>0</v>
      </c>
      <c r="F9" s="662"/>
    </row>
    <row r="10" spans="1:6">
      <c r="A10" s="274" t="s">
        <v>499</v>
      </c>
      <c r="B10" s="663">
        <v>0.113</v>
      </c>
      <c r="C10" s="663">
        <v>0.254</v>
      </c>
      <c r="D10" s="663">
        <v>0.161</v>
      </c>
      <c r="E10" s="663">
        <v>0.189</v>
      </c>
      <c r="F10" s="664"/>
    </row>
    <row r="11" spans="1:6">
      <c r="A11" s="278" t="s">
        <v>500</v>
      </c>
      <c r="B11" s="661">
        <v>7.0000000000000007E-2</v>
      </c>
      <c r="C11" s="661">
        <v>0.13300000000000001</v>
      </c>
      <c r="D11" s="661">
        <v>0.128</v>
      </c>
      <c r="E11" s="661">
        <v>0.14599999999999999</v>
      </c>
      <c r="F11" s="662"/>
    </row>
    <row r="12" spans="1:6">
      <c r="A12" s="274" t="s">
        <v>501</v>
      </c>
      <c r="B12" s="663">
        <v>3.9800000000000002E-2</v>
      </c>
      <c r="C12" s="663">
        <v>0</v>
      </c>
      <c r="D12" s="663">
        <v>5.1700000000000003E-2</v>
      </c>
      <c r="E12" s="663">
        <v>0.4</v>
      </c>
      <c r="F12" s="664"/>
    </row>
    <row r="13" spans="1:6">
      <c r="A13" s="278" t="s">
        <v>502</v>
      </c>
      <c r="B13" s="661">
        <v>0.12</v>
      </c>
      <c r="C13" s="661">
        <v>0.03</v>
      </c>
      <c r="D13" s="661">
        <v>0.18</v>
      </c>
      <c r="E13" s="661">
        <v>0.88</v>
      </c>
      <c r="F13" s="662"/>
    </row>
    <row r="14" spans="1:6">
      <c r="A14" s="274" t="s">
        <v>503</v>
      </c>
      <c r="B14" s="663">
        <v>0.15120274914089346</v>
      </c>
      <c r="C14" s="663">
        <v>0.29310344827586204</v>
      </c>
      <c r="D14" s="663">
        <v>0.16778523489932887</v>
      </c>
      <c r="E14" s="663">
        <v>0.11764705882352941</v>
      </c>
      <c r="F14" s="664"/>
    </row>
    <row r="15" spans="1:6">
      <c r="A15" s="281" t="s">
        <v>504</v>
      </c>
      <c r="B15" s="661">
        <v>8.0399999999999999E-2</v>
      </c>
      <c r="C15" s="661">
        <v>3.85E-2</v>
      </c>
      <c r="D15" s="661">
        <v>0.1429</v>
      </c>
      <c r="E15" s="661">
        <v>0</v>
      </c>
      <c r="F15" s="662">
        <v>9.6699999999999994E-2</v>
      </c>
    </row>
    <row r="16" spans="1:6">
      <c r="A16" s="282" t="s">
        <v>513</v>
      </c>
      <c r="B16" s="663">
        <v>0.03</v>
      </c>
      <c r="C16" s="663">
        <v>0.15</v>
      </c>
      <c r="D16" s="663">
        <v>0.06</v>
      </c>
      <c r="E16" s="663">
        <v>0.1</v>
      </c>
      <c r="F16" s="664"/>
    </row>
    <row r="17" spans="1:6">
      <c r="A17" s="281" t="s">
        <v>505</v>
      </c>
      <c r="B17" s="661"/>
      <c r="C17" s="661"/>
      <c r="D17" s="661"/>
      <c r="E17" s="661"/>
      <c r="F17" s="662">
        <v>6.5100000000000005E-2</v>
      </c>
    </row>
    <row r="18" spans="1:6">
      <c r="A18" s="282" t="s">
        <v>506</v>
      </c>
      <c r="B18" s="663">
        <v>0.137100994243851</v>
      </c>
      <c r="C18" s="663">
        <v>0.19398496240601501</v>
      </c>
      <c r="D18" s="663">
        <v>0.19361554476058301</v>
      </c>
      <c r="E18" s="663">
        <v>0.28823529411764698</v>
      </c>
      <c r="F18" s="664"/>
    </row>
    <row r="19" spans="1:6">
      <c r="A19" s="281" t="s">
        <v>507</v>
      </c>
      <c r="B19" s="661">
        <v>0.10248198558847077</v>
      </c>
      <c r="C19" s="661"/>
      <c r="D19" s="661">
        <v>9.662398137369034E-2</v>
      </c>
      <c r="E19" s="661">
        <v>0.189</v>
      </c>
      <c r="F19" s="662"/>
    </row>
    <row r="20" spans="1:6">
      <c r="A20" s="282" t="s">
        <v>508</v>
      </c>
      <c r="B20" s="663"/>
      <c r="C20" s="663">
        <v>0.45500000000000002</v>
      </c>
      <c r="D20" s="663"/>
      <c r="E20" s="663"/>
      <c r="F20" s="664"/>
    </row>
    <row r="21" spans="1:6">
      <c r="A21" s="281" t="s">
        <v>509</v>
      </c>
      <c r="B21" s="661">
        <v>1.968375E-2</v>
      </c>
      <c r="C21" s="661">
        <v>8.4073750000000003E-2</v>
      </c>
      <c r="D21" s="661"/>
      <c r="E21" s="661">
        <v>0.1623125</v>
      </c>
      <c r="F21" s="662">
        <v>8.8690000000000005E-2</v>
      </c>
    </row>
    <row r="22" spans="1:6">
      <c r="A22" s="282" t="s">
        <v>510</v>
      </c>
      <c r="B22" s="663">
        <v>9.9999999999999992E-2</v>
      </c>
      <c r="C22" s="663">
        <v>0</v>
      </c>
      <c r="D22" s="663">
        <v>0.2742857142857143</v>
      </c>
      <c r="E22" s="663">
        <v>0.19600000000000001</v>
      </c>
      <c r="F22" s="664"/>
    </row>
    <row r="23" spans="1:6">
      <c r="A23" s="281" t="s">
        <v>511</v>
      </c>
      <c r="B23" s="661">
        <v>2.81E-2</v>
      </c>
      <c r="C23" s="661">
        <v>0</v>
      </c>
      <c r="D23" s="661">
        <v>9.2100000000000001E-2</v>
      </c>
      <c r="E23" s="661">
        <v>8.5000000000000006E-2</v>
      </c>
      <c r="F23" s="662"/>
    </row>
    <row r="24" spans="1:6">
      <c r="A24" s="282" t="s">
        <v>512</v>
      </c>
      <c r="B24" s="663">
        <v>0.126</v>
      </c>
      <c r="C24" s="663">
        <v>0</v>
      </c>
      <c r="D24" s="663">
        <v>0</v>
      </c>
      <c r="E24" s="663">
        <v>0</v>
      </c>
      <c r="F24" s="664">
        <v>0.126</v>
      </c>
    </row>
    <row r="25" spans="1:6">
      <c r="A25" s="281" t="s">
        <v>514</v>
      </c>
      <c r="B25" s="661">
        <v>0.17499999999999999</v>
      </c>
      <c r="C25" s="661">
        <v>0</v>
      </c>
      <c r="D25" s="661">
        <v>0</v>
      </c>
      <c r="E25" s="661">
        <v>0</v>
      </c>
      <c r="F25" s="662">
        <v>0.17499999999999999</v>
      </c>
    </row>
    <row r="26" spans="1:6">
      <c r="A26" s="282" t="s">
        <v>515</v>
      </c>
      <c r="B26" s="663">
        <v>0</v>
      </c>
      <c r="C26" s="663">
        <v>0</v>
      </c>
      <c r="D26" s="663">
        <v>0</v>
      </c>
      <c r="E26" s="663">
        <v>0</v>
      </c>
      <c r="F26" s="664"/>
    </row>
    <row r="27" spans="1:6">
      <c r="A27" s="281" t="s">
        <v>516</v>
      </c>
      <c r="B27" s="661"/>
      <c r="C27" s="661"/>
      <c r="D27" s="661"/>
      <c r="E27" s="661"/>
      <c r="F27" s="662"/>
    </row>
    <row r="28" spans="1:6" ht="15.75" thickBot="1">
      <c r="A28" s="283" t="s">
        <v>517</v>
      </c>
      <c r="B28" s="665">
        <v>0.1037</v>
      </c>
      <c r="C28" s="665">
        <v>0.121</v>
      </c>
      <c r="D28" s="665">
        <v>0.17299999999999999</v>
      </c>
      <c r="E28" s="665">
        <v>0.24199999999999999</v>
      </c>
      <c r="F28" s="666"/>
    </row>
    <row r="63" spans="1:6">
      <c r="A63" s="1289" t="s">
        <v>172</v>
      </c>
      <c r="B63" s="1289"/>
      <c r="C63" s="1289"/>
      <c r="D63" s="1289"/>
      <c r="E63" s="1289"/>
      <c r="F63" s="1289"/>
    </row>
  </sheetData>
  <mergeCells count="2">
    <mergeCell ref="A1:F1"/>
    <mergeCell ref="A63:F63"/>
  </mergeCells>
  <pageMargins left="0.7" right="0.7" top="0.78740157499999996" bottom="0.78740157499999996" header="0.3" footer="0.3"/>
  <pageSetup paperSize="9" fitToHeight="0" orientation="landscape"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dimension ref="A1:E5"/>
  <sheetViews>
    <sheetView workbookViewId="0">
      <selection sqref="A1:C1"/>
    </sheetView>
  </sheetViews>
  <sheetFormatPr defaultColWidth="9.140625" defaultRowHeight="12.75"/>
  <cols>
    <col min="1" max="1" width="26.85546875" style="2" customWidth="1"/>
    <col min="2" max="2" width="15.28515625" style="1" customWidth="1"/>
    <col min="3" max="3" width="14.5703125" style="1" customWidth="1"/>
    <col min="4" max="16384" width="9.140625" style="1"/>
  </cols>
  <sheetData>
    <row r="1" spans="1:5" ht="42.75" customHeight="1">
      <c r="A1" s="1167" t="s">
        <v>444</v>
      </c>
      <c r="B1" s="1262"/>
      <c r="C1" s="1263"/>
      <c r="E1" s="61"/>
    </row>
    <row r="2" spans="1:5" s="5" customFormat="1" ht="38.25" customHeight="1">
      <c r="A2" s="15"/>
      <c r="B2" s="94" t="s">
        <v>127</v>
      </c>
      <c r="C2" s="373" t="s">
        <v>181</v>
      </c>
    </row>
    <row r="3" spans="1:5" ht="12.75" customHeight="1" thickBot="1">
      <c r="A3" s="19" t="s">
        <v>490</v>
      </c>
      <c r="B3" s="138">
        <v>878</v>
      </c>
      <c r="C3" s="139">
        <v>829</v>
      </c>
    </row>
    <row r="4" spans="1:5" ht="20.25" customHeight="1"/>
    <row r="5" spans="1:5" ht="66" customHeight="1">
      <c r="A5" s="1166" t="s">
        <v>158</v>
      </c>
      <c r="B5" s="1166"/>
      <c r="C5" s="1166"/>
    </row>
  </sheetData>
  <mergeCells count="2">
    <mergeCell ref="A1:C1"/>
    <mergeCell ref="A5:C5"/>
  </mergeCell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10"/>
  <sheetViews>
    <sheetView zoomScaleNormal="100" workbookViewId="0">
      <selection sqref="A1:G1"/>
    </sheetView>
  </sheetViews>
  <sheetFormatPr defaultColWidth="9.140625" defaultRowHeight="12.75"/>
  <cols>
    <col min="1" max="1" width="22.7109375" style="2" customWidth="1"/>
    <col min="2" max="2" width="19.140625" style="24" customWidth="1"/>
    <col min="3" max="3" width="22.28515625" style="24" customWidth="1"/>
    <col min="4" max="4" width="19.28515625" style="24" customWidth="1"/>
    <col min="5" max="6" width="25.140625" style="24" customWidth="1"/>
    <col min="7" max="7" width="19" style="1" customWidth="1"/>
    <col min="8" max="8" width="21.7109375" style="1" customWidth="1"/>
    <col min="9" max="9" width="19.5703125" style="1" customWidth="1"/>
    <col min="10" max="16384" width="9.140625" style="1"/>
  </cols>
  <sheetData>
    <row r="1" spans="1:13" ht="38.25" customHeight="1">
      <c r="A1" s="1290" t="s">
        <v>443</v>
      </c>
      <c r="B1" s="1291"/>
      <c r="C1" s="1291"/>
      <c r="D1" s="1291"/>
      <c r="E1" s="1291"/>
      <c r="F1" s="1291"/>
      <c r="G1" s="1292"/>
    </row>
    <row r="2" spans="1:13" s="5" customFormat="1" ht="30" customHeight="1">
      <c r="A2" s="1211"/>
      <c r="B2" s="1293" t="s">
        <v>130</v>
      </c>
      <c r="C2" s="1293"/>
      <c r="D2" s="1293"/>
      <c r="E2" s="1293" t="s">
        <v>131</v>
      </c>
      <c r="F2" s="1293"/>
      <c r="G2" s="1294"/>
      <c r="H2" s="1"/>
      <c r="I2" s="1"/>
      <c r="J2" s="1"/>
      <c r="K2" s="1"/>
      <c r="L2" s="1"/>
      <c r="M2" s="60"/>
    </row>
    <row r="3" spans="1:13" s="5" customFormat="1" ht="35.25" customHeight="1">
      <c r="A3" s="1212"/>
      <c r="B3" s="70" t="s">
        <v>128</v>
      </c>
      <c r="C3" s="70" t="s">
        <v>129</v>
      </c>
      <c r="D3" s="80" t="s">
        <v>183</v>
      </c>
      <c r="E3" s="70" t="s">
        <v>128</v>
      </c>
      <c r="F3" s="70" t="s">
        <v>129</v>
      </c>
      <c r="G3" s="71" t="s">
        <v>1695</v>
      </c>
      <c r="H3" s="1"/>
      <c r="I3" s="1"/>
      <c r="J3" s="1"/>
      <c r="K3" s="1"/>
      <c r="L3" s="1"/>
      <c r="M3" s="60"/>
    </row>
    <row r="4" spans="1:13">
      <c r="A4" s="21" t="s">
        <v>1694</v>
      </c>
      <c r="B4" s="669">
        <v>12133</v>
      </c>
      <c r="C4" s="669">
        <v>4369</v>
      </c>
      <c r="D4" s="669">
        <v>8431</v>
      </c>
      <c r="E4" s="669">
        <v>1986</v>
      </c>
      <c r="F4" s="669">
        <v>2547</v>
      </c>
      <c r="G4" s="670">
        <v>9501</v>
      </c>
    </row>
    <row r="5" spans="1:13" ht="13.5" thickBot="1">
      <c r="A5" s="91" t="s">
        <v>1693</v>
      </c>
      <c r="B5" s="671">
        <v>5291</v>
      </c>
      <c r="C5" s="671">
        <v>1432</v>
      </c>
      <c r="D5" s="671">
        <v>4512</v>
      </c>
      <c r="E5" s="671">
        <v>910</v>
      </c>
      <c r="F5" s="671">
        <v>801</v>
      </c>
      <c r="G5" s="672">
        <v>5357</v>
      </c>
    </row>
    <row r="6" spans="1:13">
      <c r="A6" s="667"/>
      <c r="B6" s="668"/>
      <c r="C6" s="668"/>
      <c r="D6" s="668"/>
      <c r="E6" s="668"/>
      <c r="F6" s="668"/>
      <c r="G6" s="668"/>
    </row>
    <row r="7" spans="1:13" ht="30" customHeight="1">
      <c r="A7" s="1150" t="s">
        <v>184</v>
      </c>
      <c r="B7" s="1150"/>
      <c r="C7" s="1150"/>
      <c r="D7" s="1150"/>
      <c r="E7" s="1150"/>
      <c r="F7" s="1150"/>
      <c r="G7" s="1150"/>
    </row>
    <row r="8" spans="1:13" ht="15" customHeight="1">
      <c r="A8" s="1166" t="s">
        <v>1691</v>
      </c>
      <c r="B8" s="1166"/>
      <c r="C8" s="1166"/>
      <c r="D8" s="1166"/>
      <c r="E8" s="1166"/>
      <c r="F8" s="1166"/>
      <c r="G8" s="1166"/>
    </row>
    <row r="9" spans="1:13">
      <c r="A9" s="1" t="s">
        <v>669</v>
      </c>
      <c r="B9" s="1"/>
      <c r="C9" s="1"/>
      <c r="D9" s="1"/>
      <c r="E9" s="1"/>
      <c r="F9" s="1"/>
    </row>
    <row r="10" spans="1:13">
      <c r="A10" s="1146" t="s">
        <v>1692</v>
      </c>
      <c r="B10" s="1146"/>
      <c r="C10" s="1146"/>
      <c r="D10" s="1146"/>
      <c r="E10" s="1146"/>
      <c r="F10" s="1146"/>
      <c r="G10" s="1146"/>
    </row>
  </sheetData>
  <mergeCells count="7">
    <mergeCell ref="A10:G10"/>
    <mergeCell ref="A7:G7"/>
    <mergeCell ref="A8:G8"/>
    <mergeCell ref="A1:G1"/>
    <mergeCell ref="B2:D2"/>
    <mergeCell ref="E2:G2"/>
    <mergeCell ref="A2:A3"/>
  </mergeCells>
  <pageMargins left="0.25" right="0.25" top="0.75" bottom="0.75" header="0.3" footer="0.3"/>
  <pageSetup paperSize="9" scale="93" orientation="landscape" r:id="rId1"/>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C8"/>
  <sheetViews>
    <sheetView workbookViewId="0">
      <selection sqref="A1:C1"/>
    </sheetView>
  </sheetViews>
  <sheetFormatPr defaultColWidth="9.140625" defaultRowHeight="12.75"/>
  <cols>
    <col min="1" max="1" width="40.7109375" style="2" customWidth="1"/>
    <col min="2" max="2" width="18.5703125" style="24" customWidth="1"/>
    <col min="3" max="3" width="20.28515625" style="1" customWidth="1"/>
    <col min="4" max="16384" width="9.140625" style="1"/>
  </cols>
  <sheetData>
    <row r="1" spans="1:3" ht="55.5" customHeight="1">
      <c r="A1" s="1167" t="s">
        <v>2401</v>
      </c>
      <c r="B1" s="1168"/>
      <c r="C1" s="1169"/>
    </row>
    <row r="2" spans="1:3" s="5" customFormat="1" ht="38.25" customHeight="1">
      <c r="A2" s="15"/>
      <c r="B2" s="407" t="s">
        <v>1698</v>
      </c>
      <c r="C2" s="71" t="s">
        <v>1690</v>
      </c>
    </row>
    <row r="3" spans="1:3" ht="13.5" thickBot="1">
      <c r="A3" s="19" t="s">
        <v>1699</v>
      </c>
      <c r="B3" s="284">
        <v>1182</v>
      </c>
      <c r="C3" s="285">
        <v>75871</v>
      </c>
    </row>
    <row r="5" spans="1:3" ht="25.5" customHeight="1">
      <c r="A5" s="1184" t="s">
        <v>87</v>
      </c>
      <c r="B5" s="1184"/>
      <c r="C5" s="1184"/>
    </row>
    <row r="6" spans="1:3" ht="40.5" customHeight="1">
      <c r="A6" s="1166" t="s">
        <v>1696</v>
      </c>
      <c r="B6" s="1166"/>
      <c r="C6" s="1166"/>
    </row>
    <row r="7" spans="1:3" ht="15.75" customHeight="1">
      <c r="A7" s="1184" t="s">
        <v>1697</v>
      </c>
      <c r="B7" s="1184"/>
      <c r="C7" s="1184"/>
    </row>
    <row r="8" spans="1:3">
      <c r="A8" s="1184"/>
      <c r="B8" s="1184"/>
      <c r="C8" s="1184"/>
    </row>
  </sheetData>
  <mergeCells count="4">
    <mergeCell ref="A1:C1"/>
    <mergeCell ref="A5:C5"/>
    <mergeCell ref="A6:C6"/>
    <mergeCell ref="A7:C8"/>
  </mergeCell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8">
    <pageSetUpPr fitToPage="1"/>
  </sheetPr>
  <dimension ref="A1:K19"/>
  <sheetViews>
    <sheetView zoomScaleNormal="100" workbookViewId="0">
      <selection activeCell="A17" sqref="A17:E17"/>
    </sheetView>
  </sheetViews>
  <sheetFormatPr defaultColWidth="9.140625" defaultRowHeight="12.75"/>
  <cols>
    <col min="1" max="1" width="55.42578125" style="2" customWidth="1"/>
    <col min="2" max="2" width="17.140625" style="24" customWidth="1"/>
    <col min="3" max="4" width="18.42578125" style="1" customWidth="1"/>
    <col min="5" max="5" width="15.85546875" style="1" customWidth="1"/>
    <col min="6" max="6" width="10.28515625" style="1" customWidth="1"/>
    <col min="7" max="7" width="10.140625" style="1" customWidth="1"/>
    <col min="8" max="9" width="9.140625" style="1"/>
    <col min="10" max="10" width="13.140625" style="1" customWidth="1"/>
    <col min="11" max="11" width="15.7109375" style="1" customWidth="1"/>
    <col min="12" max="17" width="9.140625" style="1"/>
    <col min="18" max="18" width="12.7109375" style="1" customWidth="1"/>
    <col min="19" max="16384" width="9.140625" style="1"/>
  </cols>
  <sheetData>
    <row r="1" spans="1:11" ht="33.75" customHeight="1">
      <c r="A1" s="1141" t="s">
        <v>445</v>
      </c>
      <c r="B1" s="1129"/>
      <c r="C1" s="1129"/>
      <c r="D1" s="1129"/>
      <c r="E1" s="1130"/>
      <c r="G1" s="1297" t="s">
        <v>451</v>
      </c>
      <c r="H1" s="1298"/>
      <c r="I1" s="1298"/>
      <c r="J1" s="1298"/>
      <c r="K1" s="1298"/>
    </row>
    <row r="2" spans="1:11" ht="16.5" customHeight="1">
      <c r="A2" s="15" t="s">
        <v>490</v>
      </c>
      <c r="B2" s="1302"/>
      <c r="C2" s="1303"/>
      <c r="D2" s="1303"/>
      <c r="E2" s="1304"/>
      <c r="G2" s="1299" t="s">
        <v>455</v>
      </c>
      <c r="H2" s="1299"/>
      <c r="I2" s="1299"/>
      <c r="J2" s="133" t="s">
        <v>452</v>
      </c>
      <c r="K2" s="118" t="s">
        <v>453</v>
      </c>
    </row>
    <row r="3" spans="1:11" ht="18" customHeight="1">
      <c r="A3" s="120"/>
      <c r="B3" s="121" t="s">
        <v>99</v>
      </c>
      <c r="C3" s="121" t="s">
        <v>100</v>
      </c>
      <c r="D3" s="130" t="s">
        <v>446</v>
      </c>
      <c r="E3" s="37" t="s">
        <v>447</v>
      </c>
      <c r="G3" s="1299"/>
      <c r="H3" s="1299"/>
      <c r="I3" s="1299"/>
      <c r="J3" s="674">
        <f>SUM(D9:D11)</f>
        <v>13241</v>
      </c>
      <c r="K3" s="136">
        <f>SUM(E9:E11)</f>
        <v>842026651.83999991</v>
      </c>
    </row>
    <row r="4" spans="1:11" ht="16.5" customHeight="1">
      <c r="A4" s="17" t="s">
        <v>159</v>
      </c>
      <c r="B4" s="55"/>
      <c r="C4" s="55"/>
      <c r="D4" s="14">
        <v>33</v>
      </c>
      <c r="E4" s="132"/>
      <c r="G4" s="1299"/>
      <c r="H4" s="1299"/>
      <c r="I4" s="1299"/>
      <c r="J4" s="1300" t="s">
        <v>454</v>
      </c>
      <c r="K4" s="1300"/>
    </row>
    <row r="5" spans="1:11" ht="15.75" customHeight="1">
      <c r="A5" s="17" t="s">
        <v>160</v>
      </c>
      <c r="B5" s="7">
        <v>142</v>
      </c>
      <c r="C5" s="7">
        <v>69</v>
      </c>
      <c r="D5" s="14">
        <v>211</v>
      </c>
      <c r="E5" s="132"/>
      <c r="G5" s="1299"/>
      <c r="H5" s="1299"/>
      <c r="I5" s="1299"/>
      <c r="J5" s="1301">
        <f>K3/J3</f>
        <v>63592.376092440143</v>
      </c>
      <c r="K5" s="1301"/>
    </row>
    <row r="6" spans="1:11" ht="16.5" customHeight="1">
      <c r="A6" s="17" t="s">
        <v>161</v>
      </c>
      <c r="B6" s="7">
        <v>211</v>
      </c>
      <c r="C6" s="8">
        <v>52</v>
      </c>
      <c r="D6" s="14">
        <v>263</v>
      </c>
      <c r="E6" s="132"/>
    </row>
    <row r="7" spans="1:11" ht="17.25" customHeight="1">
      <c r="A7" s="17" t="s">
        <v>162</v>
      </c>
      <c r="B7" s="7">
        <v>300</v>
      </c>
      <c r="C7" s="7">
        <v>4</v>
      </c>
      <c r="D7" s="14">
        <v>304</v>
      </c>
      <c r="E7" s="132"/>
    </row>
    <row r="8" spans="1:11" ht="17.25" customHeight="1">
      <c r="A8" s="127" t="s">
        <v>449</v>
      </c>
      <c r="B8" s="95">
        <v>215</v>
      </c>
      <c r="C8" s="95">
        <v>24</v>
      </c>
      <c r="D8" s="14">
        <v>249</v>
      </c>
      <c r="E8" s="132"/>
    </row>
    <row r="9" spans="1:11" ht="17.25" customHeight="1">
      <c r="A9" s="18" t="s">
        <v>448</v>
      </c>
      <c r="B9" s="95">
        <v>60</v>
      </c>
      <c r="C9" s="95">
        <v>8</v>
      </c>
      <c r="D9" s="14">
        <v>70</v>
      </c>
      <c r="E9" s="134">
        <v>33995266.770000003</v>
      </c>
    </row>
    <row r="10" spans="1:11" ht="17.25" customHeight="1">
      <c r="A10" s="18" t="s">
        <v>450</v>
      </c>
      <c r="B10" s="55"/>
      <c r="C10" s="55"/>
      <c r="D10" s="131">
        <v>10715</v>
      </c>
      <c r="E10" s="134">
        <v>754829006.13999999</v>
      </c>
    </row>
    <row r="11" spans="1:11" ht="17.25" customHeight="1" thickBot="1">
      <c r="A11" s="129" t="s">
        <v>138</v>
      </c>
      <c r="B11" s="96"/>
      <c r="C11" s="96"/>
      <c r="D11" s="79">
        <v>2456</v>
      </c>
      <c r="E11" s="135">
        <v>53202378.93</v>
      </c>
    </row>
    <row r="12" spans="1:11" ht="17.25" customHeight="1">
      <c r="A12" s="67"/>
      <c r="B12" s="67"/>
      <c r="C12" s="67"/>
      <c r="D12" s="67"/>
      <c r="E12" s="67"/>
    </row>
    <row r="13" spans="1:11" ht="15.75" customHeight="1">
      <c r="A13" s="1296" t="s">
        <v>2436</v>
      </c>
      <c r="B13" s="1296"/>
      <c r="C13" s="1296"/>
      <c r="D13" s="1296"/>
      <c r="E13" s="1296"/>
      <c r="F13" s="46"/>
    </row>
    <row r="14" spans="1:11" ht="15" customHeight="1">
      <c r="A14" s="1184" t="s">
        <v>102</v>
      </c>
      <c r="B14" s="1184"/>
      <c r="C14" s="1184"/>
      <c r="D14" s="1184"/>
      <c r="E14" s="1184"/>
      <c r="F14" s="46"/>
    </row>
    <row r="15" spans="1:11" ht="30" customHeight="1">
      <c r="A15" s="1251" t="s">
        <v>2437</v>
      </c>
      <c r="B15" s="1251"/>
      <c r="C15" s="1251"/>
      <c r="D15" s="1251"/>
      <c r="E15" s="1251"/>
    </row>
    <row r="16" spans="1:11" ht="75" customHeight="1">
      <c r="A16" s="1305" t="s">
        <v>154</v>
      </c>
      <c r="B16" s="1305"/>
      <c r="C16" s="1305"/>
      <c r="D16" s="1305"/>
      <c r="E16" s="1305"/>
      <c r="F16" s="122"/>
      <c r="G16" s="122"/>
    </row>
    <row r="17" spans="1:7" ht="75" customHeight="1">
      <c r="A17" s="1295" t="s">
        <v>153</v>
      </c>
      <c r="B17" s="1295"/>
      <c r="C17" s="1295"/>
      <c r="D17" s="1295"/>
      <c r="E17" s="1295"/>
      <c r="F17" s="123"/>
      <c r="G17" s="123"/>
    </row>
    <row r="18" spans="1:7" ht="75" customHeight="1">
      <c r="A18" s="1295" t="s">
        <v>152</v>
      </c>
      <c r="B18" s="1295"/>
      <c r="C18" s="1295"/>
      <c r="D18" s="1295"/>
      <c r="E18" s="1295"/>
      <c r="F18" s="123"/>
      <c r="G18" s="123"/>
    </row>
    <row r="19" spans="1:7" ht="60" customHeight="1">
      <c r="A19" s="1295" t="s">
        <v>151</v>
      </c>
      <c r="B19" s="1295"/>
      <c r="C19" s="1295"/>
      <c r="D19" s="1295"/>
      <c r="E19" s="1295"/>
      <c r="F19" s="123"/>
      <c r="G19" s="123"/>
    </row>
  </sheetData>
  <mergeCells count="13">
    <mergeCell ref="A19:E19"/>
    <mergeCell ref="A14:E14"/>
    <mergeCell ref="A13:E13"/>
    <mergeCell ref="G1:K1"/>
    <mergeCell ref="G2:I5"/>
    <mergeCell ref="J4:K4"/>
    <mergeCell ref="J5:K5"/>
    <mergeCell ref="A18:E18"/>
    <mergeCell ref="A1:E1"/>
    <mergeCell ref="B2:E2"/>
    <mergeCell ref="A15:E15"/>
    <mergeCell ref="A16:E16"/>
    <mergeCell ref="A17:E17"/>
  </mergeCells>
  <pageMargins left="0.7" right="0.7" top="0.75" bottom="0.75" header="0.3" footer="0.3"/>
  <pageSetup paperSize="9" scale="68" fitToHeight="0" orientation="landscape" r:id="rId1"/>
  <ignoredErrors>
    <ignoredError sqref="J3" formulaRange="1"/>
  </ignoredError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B13"/>
  <sheetViews>
    <sheetView zoomScaleNormal="100" workbookViewId="0">
      <selection sqref="A1:B1"/>
    </sheetView>
  </sheetViews>
  <sheetFormatPr defaultColWidth="9.140625" defaultRowHeight="12.75"/>
  <cols>
    <col min="1" max="1" width="22.85546875" style="2" bestFit="1" customWidth="1"/>
    <col min="2" max="2" width="15.7109375" style="3" customWidth="1"/>
    <col min="3" max="3" width="12.5703125" style="1" customWidth="1"/>
    <col min="4" max="14" width="9.140625" style="1"/>
    <col min="15" max="15" width="13.5703125" style="1" customWidth="1"/>
    <col min="16" max="16384" width="9.140625" style="1"/>
  </cols>
  <sheetData>
    <row r="1" spans="1:2" ht="45.75" customHeight="1">
      <c r="A1" s="1128" t="s">
        <v>461</v>
      </c>
      <c r="B1" s="1143"/>
    </row>
    <row r="2" spans="1:2" s="5" customFormat="1" ht="38.25" customHeight="1">
      <c r="A2" s="15" t="s">
        <v>490</v>
      </c>
      <c r="B2" s="71" t="s">
        <v>47</v>
      </c>
    </row>
    <row r="3" spans="1:2" ht="25.5">
      <c r="A3" s="17" t="s">
        <v>50</v>
      </c>
      <c r="B3" s="286">
        <v>64158</v>
      </c>
    </row>
    <row r="4" spans="1:2" ht="25.5" customHeight="1">
      <c r="A4" s="17" t="s">
        <v>51</v>
      </c>
      <c r="B4" s="286">
        <v>581</v>
      </c>
    </row>
    <row r="5" spans="1:2" ht="38.25">
      <c r="A5" s="108" t="s">
        <v>1701</v>
      </c>
      <c r="B5" s="286">
        <v>67817</v>
      </c>
    </row>
    <row r="6" spans="1:2" ht="38.25">
      <c r="A6" s="108" t="s">
        <v>1702</v>
      </c>
      <c r="B6" s="286">
        <v>62328</v>
      </c>
    </row>
    <row r="7" spans="1:2" s="4" customFormat="1">
      <c r="A7" s="49" t="s">
        <v>1703</v>
      </c>
      <c r="B7" s="286">
        <v>16309006</v>
      </c>
    </row>
    <row r="8" spans="1:2" ht="38.25">
      <c r="A8" s="17" t="s">
        <v>1704</v>
      </c>
      <c r="B8" s="286">
        <v>6465472</v>
      </c>
    </row>
    <row r="9" spans="1:2" s="2" customFormat="1" ht="51">
      <c r="A9" s="17" t="s">
        <v>1705</v>
      </c>
      <c r="B9" s="287">
        <v>1557761</v>
      </c>
    </row>
    <row r="10" spans="1:2" ht="39" thickBot="1">
      <c r="A10" s="129" t="s">
        <v>1700</v>
      </c>
      <c r="B10" s="288">
        <v>1558788</v>
      </c>
    </row>
    <row r="12" spans="1:2" ht="15.75">
      <c r="A12" s="35"/>
    </row>
    <row r="13" spans="1:2" ht="15.75">
      <c r="A13" s="35"/>
    </row>
  </sheetData>
  <mergeCells count="1">
    <mergeCell ref="A1:B1"/>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9"/>
  <sheetViews>
    <sheetView workbookViewId="0">
      <selection sqref="A1:K1"/>
    </sheetView>
  </sheetViews>
  <sheetFormatPr defaultColWidth="9.140625" defaultRowHeight="12.75"/>
  <cols>
    <col min="1" max="1" width="32.14062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2" width="4.7109375" style="1" customWidth="1"/>
    <col min="13" max="16384" width="9.140625" style="1"/>
  </cols>
  <sheetData>
    <row r="1" spans="1:16" ht="25.5" customHeight="1">
      <c r="A1" s="1119" t="s">
        <v>436</v>
      </c>
      <c r="B1" s="1120"/>
      <c r="C1" s="1120"/>
      <c r="D1" s="1120"/>
      <c r="E1" s="1120"/>
      <c r="F1" s="1120"/>
      <c r="G1" s="1120"/>
      <c r="H1" s="1120"/>
      <c r="I1" s="1120"/>
      <c r="J1" s="1121"/>
      <c r="K1" s="1122"/>
    </row>
    <row r="2" spans="1:16" s="5" customFormat="1" ht="38.25" customHeight="1">
      <c r="A2" s="15" t="s">
        <v>490</v>
      </c>
      <c r="B2" s="8"/>
      <c r="C2" s="1127" t="s">
        <v>0</v>
      </c>
      <c r="D2" s="1127"/>
      <c r="E2" s="1127" t="s">
        <v>2</v>
      </c>
      <c r="F2" s="1127"/>
      <c r="G2" s="1127" t="s">
        <v>1</v>
      </c>
      <c r="H2" s="1127"/>
      <c r="I2" s="1125" t="s">
        <v>3</v>
      </c>
      <c r="J2" s="1126"/>
      <c r="K2" s="28" t="s">
        <v>4</v>
      </c>
    </row>
    <row r="3" spans="1:16" s="5" customFormat="1" ht="13.5" customHeight="1" thickBot="1">
      <c r="A3" s="26"/>
      <c r="B3" s="30"/>
      <c r="C3" s="31" t="s">
        <v>23</v>
      </c>
      <c r="D3" s="31" t="s">
        <v>24</v>
      </c>
      <c r="E3" s="31" t="s">
        <v>23</v>
      </c>
      <c r="F3" s="31" t="s">
        <v>24</v>
      </c>
      <c r="G3" s="31" t="s">
        <v>23</v>
      </c>
      <c r="H3" s="31" t="s">
        <v>24</v>
      </c>
      <c r="I3" s="81" t="s">
        <v>23</v>
      </c>
      <c r="J3" s="81" t="s">
        <v>24</v>
      </c>
      <c r="K3" s="25"/>
    </row>
    <row r="4" spans="1:16" s="6" customFormat="1">
      <c r="A4" s="77" t="s">
        <v>490</v>
      </c>
      <c r="B4" s="29"/>
      <c r="C4" s="1112"/>
      <c r="D4" s="1113"/>
      <c r="E4" s="1113"/>
      <c r="F4" s="1113"/>
      <c r="G4" s="1113"/>
      <c r="H4" s="1113"/>
      <c r="I4" s="1113"/>
      <c r="J4" s="1113"/>
      <c r="K4" s="1114"/>
    </row>
    <row r="5" spans="1:16" s="2" customFormat="1" ht="25.5">
      <c r="A5" s="16" t="s">
        <v>10</v>
      </c>
      <c r="B5" s="13" t="s">
        <v>9</v>
      </c>
      <c r="C5" s="1115"/>
      <c r="D5" s="1116"/>
      <c r="E5" s="1116"/>
      <c r="F5" s="1116"/>
      <c r="G5" s="1116"/>
      <c r="H5" s="1116"/>
      <c r="I5" s="1116"/>
      <c r="J5" s="1116"/>
      <c r="K5" s="1117"/>
    </row>
    <row r="6" spans="1:16" ht="12.75" customHeight="1">
      <c r="A6" s="17" t="s">
        <v>5</v>
      </c>
      <c r="B6" s="10" t="s">
        <v>8</v>
      </c>
      <c r="C6" s="150">
        <v>17</v>
      </c>
      <c r="D6" s="150">
        <v>6</v>
      </c>
      <c r="E6" s="150">
        <v>0</v>
      </c>
      <c r="F6" s="150">
        <v>0</v>
      </c>
      <c r="G6" s="150">
        <v>30</v>
      </c>
      <c r="H6" s="150">
        <v>4</v>
      </c>
      <c r="I6" s="151">
        <v>56</v>
      </c>
      <c r="J6" s="152">
        <v>56</v>
      </c>
      <c r="K6" s="153">
        <v>169</v>
      </c>
    </row>
    <row r="7" spans="1:16" ht="12.75" customHeight="1">
      <c r="A7" s="17" t="s">
        <v>11</v>
      </c>
      <c r="B7" s="11" t="s">
        <v>6</v>
      </c>
      <c r="C7" s="150">
        <v>41</v>
      </c>
      <c r="D7" s="150">
        <v>19</v>
      </c>
      <c r="E7" s="150">
        <v>1</v>
      </c>
      <c r="F7" s="150">
        <v>0</v>
      </c>
      <c r="G7" s="150">
        <v>67</v>
      </c>
      <c r="H7" s="150">
        <v>24</v>
      </c>
      <c r="I7" s="151">
        <v>75</v>
      </c>
      <c r="J7" s="152">
        <v>71</v>
      </c>
      <c r="K7" s="153">
        <v>298</v>
      </c>
    </row>
    <row r="8" spans="1:16">
      <c r="A8" s="17" t="s">
        <v>12</v>
      </c>
      <c r="B8" s="11">
        <v>41.43</v>
      </c>
      <c r="C8" s="150">
        <v>8</v>
      </c>
      <c r="D8" s="150">
        <v>2</v>
      </c>
      <c r="E8" s="150">
        <v>2</v>
      </c>
      <c r="F8" s="150">
        <v>0</v>
      </c>
      <c r="G8" s="150">
        <v>13</v>
      </c>
      <c r="H8" s="150">
        <v>3</v>
      </c>
      <c r="I8" s="151">
        <v>13</v>
      </c>
      <c r="J8" s="152">
        <v>13</v>
      </c>
      <c r="K8" s="153">
        <v>54</v>
      </c>
    </row>
    <row r="9" spans="1:16">
      <c r="A9" s="17" t="s">
        <v>13</v>
      </c>
      <c r="B9" s="11" t="s">
        <v>7</v>
      </c>
      <c r="C9" s="150">
        <v>6</v>
      </c>
      <c r="D9" s="150">
        <v>4</v>
      </c>
      <c r="E9" s="150">
        <v>15</v>
      </c>
      <c r="F9" s="150">
        <v>1</v>
      </c>
      <c r="G9" s="150">
        <v>2</v>
      </c>
      <c r="H9" s="150">
        <v>1</v>
      </c>
      <c r="I9" s="151">
        <v>37</v>
      </c>
      <c r="J9" s="152">
        <v>33</v>
      </c>
      <c r="K9" s="153">
        <v>99</v>
      </c>
    </row>
    <row r="10" spans="1:16">
      <c r="A10" s="17" t="s">
        <v>14</v>
      </c>
      <c r="B10" s="11" t="s">
        <v>20</v>
      </c>
      <c r="C10" s="150">
        <v>9</v>
      </c>
      <c r="D10" s="150">
        <v>1</v>
      </c>
      <c r="E10" s="150">
        <v>0</v>
      </c>
      <c r="F10" s="150">
        <v>0</v>
      </c>
      <c r="G10" s="150">
        <v>21</v>
      </c>
      <c r="H10" s="150">
        <v>5</v>
      </c>
      <c r="I10" s="151">
        <v>35</v>
      </c>
      <c r="J10" s="152">
        <v>33</v>
      </c>
      <c r="K10" s="153">
        <v>104</v>
      </c>
    </row>
    <row r="11" spans="1:16" ht="12.75" customHeight="1">
      <c r="A11" s="17" t="s">
        <v>15</v>
      </c>
      <c r="B11" s="11">
        <v>62.65</v>
      </c>
      <c r="C11" s="150">
        <v>31</v>
      </c>
      <c r="D11" s="150">
        <v>6</v>
      </c>
      <c r="E11" s="150">
        <v>4</v>
      </c>
      <c r="F11" s="150">
        <v>3</v>
      </c>
      <c r="G11" s="150">
        <v>37</v>
      </c>
      <c r="H11" s="150">
        <v>6</v>
      </c>
      <c r="I11" s="151">
        <v>33</v>
      </c>
      <c r="J11" s="152">
        <v>32</v>
      </c>
      <c r="K11" s="153">
        <v>152</v>
      </c>
      <c r="M11" s="43"/>
      <c r="N11" s="43"/>
      <c r="O11" s="43"/>
      <c r="P11" s="43"/>
    </row>
    <row r="12" spans="1:16" ht="15">
      <c r="A12" s="17" t="s">
        <v>16</v>
      </c>
      <c r="B12" s="11">
        <v>68</v>
      </c>
      <c r="C12" s="150">
        <v>0</v>
      </c>
      <c r="D12" s="150">
        <v>0</v>
      </c>
      <c r="E12" s="150">
        <v>0</v>
      </c>
      <c r="F12" s="150">
        <v>0</v>
      </c>
      <c r="G12" s="150">
        <v>1</v>
      </c>
      <c r="H12" s="150">
        <v>0</v>
      </c>
      <c r="I12" s="151">
        <v>2</v>
      </c>
      <c r="J12" s="152">
        <v>3</v>
      </c>
      <c r="K12" s="153">
        <v>6</v>
      </c>
      <c r="M12" s="43"/>
      <c r="N12" s="43"/>
      <c r="O12" s="43"/>
      <c r="P12" s="43"/>
    </row>
    <row r="13" spans="1:16">
      <c r="A13" s="17" t="s">
        <v>17</v>
      </c>
      <c r="B13" s="11">
        <v>74.75</v>
      </c>
      <c r="C13" s="150">
        <v>11</v>
      </c>
      <c r="D13" s="150">
        <v>8</v>
      </c>
      <c r="E13" s="150">
        <v>1</v>
      </c>
      <c r="F13" s="150">
        <v>1</v>
      </c>
      <c r="G13" s="150">
        <v>18</v>
      </c>
      <c r="H13" s="150">
        <v>11</v>
      </c>
      <c r="I13" s="151">
        <v>12</v>
      </c>
      <c r="J13" s="152">
        <v>15</v>
      </c>
      <c r="K13" s="153">
        <v>77</v>
      </c>
    </row>
    <row r="14" spans="1:16">
      <c r="A14" s="17" t="s">
        <v>18</v>
      </c>
      <c r="B14" s="11">
        <v>77</v>
      </c>
      <c r="C14" s="150">
        <v>0</v>
      </c>
      <c r="D14" s="150">
        <v>0</v>
      </c>
      <c r="E14" s="150">
        <v>0</v>
      </c>
      <c r="F14" s="150">
        <v>0</v>
      </c>
      <c r="G14" s="150">
        <v>0</v>
      </c>
      <c r="H14" s="150">
        <v>0</v>
      </c>
      <c r="I14" s="151">
        <v>3</v>
      </c>
      <c r="J14" s="152">
        <v>3</v>
      </c>
      <c r="K14" s="153">
        <v>6</v>
      </c>
    </row>
    <row r="15" spans="1:16" ht="13.5" thickBot="1">
      <c r="A15" s="17" t="s">
        <v>19</v>
      </c>
      <c r="B15" s="11">
        <v>81.819999999999993</v>
      </c>
      <c r="C15" s="150">
        <v>6</v>
      </c>
      <c r="D15" s="150">
        <v>0</v>
      </c>
      <c r="E15" s="150">
        <v>1</v>
      </c>
      <c r="F15" s="150">
        <v>0</v>
      </c>
      <c r="G15" s="150">
        <v>13</v>
      </c>
      <c r="H15" s="150">
        <v>0</v>
      </c>
      <c r="I15" s="151">
        <v>10</v>
      </c>
      <c r="J15" s="152">
        <v>9</v>
      </c>
      <c r="K15" s="153">
        <v>39</v>
      </c>
    </row>
    <row r="16" spans="1:16" ht="13.5" thickBot="1">
      <c r="A16" s="72" t="s">
        <v>110</v>
      </c>
      <c r="B16" s="101" t="s">
        <v>109</v>
      </c>
      <c r="C16" s="154">
        <v>129</v>
      </c>
      <c r="D16" s="154">
        <v>46</v>
      </c>
      <c r="E16" s="154">
        <v>24</v>
      </c>
      <c r="F16" s="154">
        <v>5</v>
      </c>
      <c r="G16" s="154">
        <v>202</v>
      </c>
      <c r="H16" s="154">
        <v>54</v>
      </c>
      <c r="I16" s="154">
        <v>276</v>
      </c>
      <c r="J16" s="154">
        <v>268</v>
      </c>
      <c r="K16" s="155">
        <v>1004</v>
      </c>
    </row>
    <row r="18" spans="1:2">
      <c r="A18" s="4" t="s">
        <v>167</v>
      </c>
    </row>
    <row r="19" spans="1:2">
      <c r="A19" s="2" t="s">
        <v>21</v>
      </c>
      <c r="B19" s="4" t="s">
        <v>22</v>
      </c>
    </row>
  </sheetData>
  <mergeCells count="7">
    <mergeCell ref="C4:K4"/>
    <mergeCell ref="C5:K5"/>
    <mergeCell ref="A1:K1"/>
    <mergeCell ref="C2:D2"/>
    <mergeCell ref="E2:F2"/>
    <mergeCell ref="G2:H2"/>
    <mergeCell ref="I2:J2"/>
  </mergeCells>
  <pageMargins left="0.7" right="0.7" top="0.75" bottom="0.75" header="0.3" footer="0.3"/>
  <pageSetup paperSize="9" fitToHeight="0" orientation="landscape"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9"/>
  <dimension ref="A1:B16"/>
  <sheetViews>
    <sheetView zoomScaleNormal="100" workbookViewId="0">
      <selection sqref="A1:B1"/>
    </sheetView>
  </sheetViews>
  <sheetFormatPr defaultColWidth="9.140625" defaultRowHeight="12.75"/>
  <cols>
    <col min="1" max="1" width="40.42578125" style="2" customWidth="1"/>
    <col min="2" max="2" width="14.5703125" style="1" customWidth="1"/>
    <col min="3" max="3" width="43.140625" style="1" customWidth="1"/>
    <col min="4" max="4" width="12.85546875" style="1" customWidth="1"/>
    <col min="5" max="16384" width="9.140625" style="1"/>
  </cols>
  <sheetData>
    <row r="1" spans="1:2" ht="51" customHeight="1">
      <c r="A1" s="1128" t="s">
        <v>460</v>
      </c>
      <c r="B1" s="1130"/>
    </row>
    <row r="2" spans="1:2" s="5" customFormat="1" ht="38.25" customHeight="1">
      <c r="A2" s="15" t="s">
        <v>25</v>
      </c>
      <c r="B2" s="22" t="s">
        <v>47</v>
      </c>
    </row>
    <row r="3" spans="1:2" s="6" customFormat="1" ht="12.75" customHeight="1">
      <c r="A3" s="23" t="s">
        <v>52</v>
      </c>
      <c r="B3" s="289">
        <v>224584</v>
      </c>
    </row>
    <row r="4" spans="1:2" s="6" customFormat="1" ht="12.75" customHeight="1">
      <c r="A4" s="23" t="s">
        <v>1706</v>
      </c>
      <c r="B4" s="289">
        <v>221194</v>
      </c>
    </row>
    <row r="5" spans="1:2" s="6" customFormat="1">
      <c r="A5" s="23" t="s">
        <v>1707</v>
      </c>
      <c r="B5" s="289">
        <v>1955</v>
      </c>
    </row>
    <row r="6" spans="1:2" s="6" customFormat="1">
      <c r="A6" s="23" t="s">
        <v>53</v>
      </c>
      <c r="B6" s="289">
        <v>11949813</v>
      </c>
    </row>
    <row r="7" spans="1:2" s="6" customFormat="1">
      <c r="A7" s="23" t="s">
        <v>1711</v>
      </c>
      <c r="B7" s="289">
        <v>5070265</v>
      </c>
    </row>
    <row r="8" spans="1:2">
      <c r="A8" s="23" t="s">
        <v>1712</v>
      </c>
      <c r="B8" s="289">
        <v>28099</v>
      </c>
    </row>
    <row r="9" spans="1:2" ht="30" customHeight="1">
      <c r="A9" s="47" t="s">
        <v>1708</v>
      </c>
      <c r="B9" s="290">
        <v>10125</v>
      </c>
    </row>
    <row r="10" spans="1:2" ht="14.45" customHeight="1">
      <c r="A10" s="47" t="s">
        <v>1709</v>
      </c>
      <c r="B10" s="290">
        <v>1521</v>
      </c>
    </row>
    <row r="11" spans="1:2" ht="15" customHeight="1" thickBot="1">
      <c r="A11" s="88" t="s">
        <v>156</v>
      </c>
      <c r="B11" s="291">
        <v>1632</v>
      </c>
    </row>
    <row r="12" spans="1:2" ht="15" customHeight="1">
      <c r="A12" s="403"/>
      <c r="B12" s="403"/>
    </row>
    <row r="13" spans="1:2" ht="56.1" customHeight="1">
      <c r="A13" s="1166" t="s">
        <v>85</v>
      </c>
      <c r="B13" s="1166"/>
    </row>
    <row r="14" spans="1:2" ht="56.45" customHeight="1">
      <c r="A14" s="1166" t="s">
        <v>157</v>
      </c>
      <c r="B14" s="1166"/>
    </row>
    <row r="16" spans="1:2" ht="42" customHeight="1">
      <c r="A16" s="1287" t="s">
        <v>1710</v>
      </c>
      <c r="B16" s="1287"/>
    </row>
  </sheetData>
  <mergeCells count="4">
    <mergeCell ref="A16:B16"/>
    <mergeCell ref="A1:B1"/>
    <mergeCell ref="A13:B13"/>
    <mergeCell ref="A14:B14"/>
  </mergeCells>
  <pageMargins left="0.7" right="0.7" top="0.75" bottom="0.75" header="0.3" footer="0.3"/>
  <pageSetup paperSize="9" orientation="landscape" r:id="rId1"/>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50"/>
  <sheetViews>
    <sheetView topLeftCell="A280" zoomScaleNormal="100" workbookViewId="0">
      <selection activeCell="E292" sqref="E292"/>
    </sheetView>
  </sheetViews>
  <sheetFormatPr defaultRowHeight="15"/>
  <cols>
    <col min="1" max="1" width="80.42578125" style="349" customWidth="1"/>
    <col min="2" max="2" width="26" customWidth="1"/>
    <col min="3" max="3" width="30.7109375" customWidth="1"/>
    <col min="4" max="4" width="34.140625" customWidth="1"/>
    <col min="5" max="5" width="43.85546875" customWidth="1"/>
    <col min="6" max="6" width="37.140625" customWidth="1"/>
    <col min="8" max="8" width="10.7109375" customWidth="1"/>
    <col min="9" max="9" width="17.140625" customWidth="1"/>
    <col min="10" max="10" width="10.28515625" customWidth="1"/>
    <col min="11" max="11" width="18.7109375" customWidth="1"/>
    <col min="12" max="12" width="17.5703125" customWidth="1"/>
  </cols>
  <sheetData>
    <row r="1" spans="1:8" ht="35.25" customHeight="1">
      <c r="A1" s="1128" t="s">
        <v>2438</v>
      </c>
      <c r="B1" s="1142"/>
      <c r="C1" s="1142"/>
      <c r="D1" s="1142"/>
      <c r="E1" s="1143"/>
      <c r="F1" s="38"/>
      <c r="G1" s="38"/>
      <c r="H1" s="38"/>
    </row>
    <row r="2" spans="1:8" ht="41.25" customHeight="1">
      <c r="A2" s="1390" t="s">
        <v>521</v>
      </c>
      <c r="B2" s="1388" t="s">
        <v>64</v>
      </c>
      <c r="C2" s="1389"/>
      <c r="D2" s="1392" t="s">
        <v>82</v>
      </c>
      <c r="E2" s="1393"/>
      <c r="F2" s="38"/>
      <c r="G2" s="38"/>
      <c r="H2" s="38"/>
    </row>
    <row r="3" spans="1:8" ht="35.25" customHeight="1">
      <c r="A3" s="1391"/>
      <c r="B3" s="292" t="s">
        <v>103</v>
      </c>
      <c r="C3" s="293" t="s">
        <v>104</v>
      </c>
      <c r="D3" s="294" t="s">
        <v>84</v>
      </c>
      <c r="E3" s="295" t="s">
        <v>83</v>
      </c>
    </row>
    <row r="4" spans="1:8" s="6" customFormat="1" ht="12.75" customHeight="1">
      <c r="A4" s="675" t="s">
        <v>80</v>
      </c>
      <c r="B4" s="676"/>
      <c r="C4" s="677"/>
      <c r="D4" s="675"/>
      <c r="E4" s="678"/>
      <c r="F4" s="41"/>
    </row>
    <row r="5" spans="1:8" s="1" customFormat="1" ht="12.75" customHeight="1">
      <c r="A5" s="679" t="s">
        <v>1713</v>
      </c>
      <c r="B5" s="680"/>
      <c r="C5" s="681">
        <v>4500</v>
      </c>
      <c r="D5" s="682"/>
      <c r="E5" s="683"/>
    </row>
    <row r="6" spans="1:8" s="1" customFormat="1" ht="12.75" customHeight="1">
      <c r="A6" s="679" t="s">
        <v>1714</v>
      </c>
      <c r="B6" s="680"/>
      <c r="C6" s="684">
        <v>2400</v>
      </c>
      <c r="D6" s="682"/>
      <c r="E6" s="683"/>
    </row>
    <row r="7" spans="1:8" s="1" customFormat="1" ht="12.75" customHeight="1">
      <c r="A7" s="685" t="s">
        <v>1715</v>
      </c>
      <c r="B7" s="680"/>
      <c r="C7" s="684">
        <v>1100</v>
      </c>
      <c r="D7" s="682"/>
      <c r="E7" s="683"/>
    </row>
    <row r="8" spans="1:8" s="1" customFormat="1" ht="12.75" customHeight="1">
      <c r="A8" s="685" t="s">
        <v>1716</v>
      </c>
      <c r="B8" s="680"/>
      <c r="C8" s="684">
        <v>1450</v>
      </c>
      <c r="D8" s="682"/>
      <c r="E8" s="683"/>
    </row>
    <row r="9" spans="1:8" s="1" customFormat="1" ht="12.75" customHeight="1">
      <c r="A9" s="685" t="s">
        <v>1717</v>
      </c>
      <c r="B9" s="680"/>
      <c r="C9" s="684">
        <v>1050</v>
      </c>
      <c r="D9" s="682"/>
      <c r="E9" s="683"/>
    </row>
    <row r="10" spans="1:8" s="1" customFormat="1" ht="15" customHeight="1">
      <c r="A10" s="685" t="s">
        <v>1718</v>
      </c>
      <c r="B10" s="680"/>
      <c r="C10" s="684">
        <v>180</v>
      </c>
      <c r="D10" s="682"/>
      <c r="E10" s="683"/>
    </row>
    <row r="11" spans="1:8" ht="15" customHeight="1">
      <c r="A11" s="685" t="s">
        <v>1719</v>
      </c>
      <c r="B11" s="680">
        <v>1704</v>
      </c>
      <c r="C11" s="684">
        <v>0</v>
      </c>
      <c r="D11" s="682"/>
      <c r="E11" s="683"/>
    </row>
    <row r="12" spans="1:8" ht="15" customHeight="1">
      <c r="A12" s="685" t="s">
        <v>1720</v>
      </c>
      <c r="B12" s="680"/>
      <c r="C12" s="684">
        <v>500</v>
      </c>
      <c r="D12" s="682"/>
      <c r="E12" s="683"/>
    </row>
    <row r="13" spans="1:8" ht="15" customHeight="1">
      <c r="A13" s="685" t="s">
        <v>1721</v>
      </c>
      <c r="B13" s="680"/>
      <c r="C13" s="684">
        <v>400</v>
      </c>
      <c r="D13" s="682"/>
      <c r="E13" s="683"/>
    </row>
    <row r="14" spans="1:8" ht="15" customHeight="1">
      <c r="A14" s="685" t="s">
        <v>1722</v>
      </c>
      <c r="B14" s="680"/>
      <c r="C14" s="684">
        <v>1450</v>
      </c>
      <c r="D14" s="682"/>
      <c r="E14" s="683"/>
    </row>
    <row r="15" spans="1:8" ht="15.75" thickBot="1">
      <c r="A15" s="686" t="s">
        <v>4</v>
      </c>
      <c r="B15" s="687">
        <f>SUM(B5:B14)</f>
        <v>1704</v>
      </c>
      <c r="C15" s="688">
        <f>SUM(C5:C14)</f>
        <v>13030</v>
      </c>
      <c r="D15" s="686"/>
      <c r="E15" s="689"/>
    </row>
    <row r="16" spans="1:8" ht="15.75" thickBot="1"/>
    <row r="17" spans="1:5" ht="12.75" customHeight="1">
      <c r="A17" s="1222" t="s">
        <v>525</v>
      </c>
      <c r="B17" s="1185" t="s">
        <v>64</v>
      </c>
      <c r="C17" s="1316"/>
      <c r="D17" s="1317" t="s">
        <v>82</v>
      </c>
      <c r="E17" s="1318"/>
    </row>
    <row r="18" spans="1:5" ht="15" customHeight="1">
      <c r="A18" s="1315"/>
      <c r="B18" s="234" t="s">
        <v>103</v>
      </c>
      <c r="C18" s="124" t="s">
        <v>104</v>
      </c>
      <c r="D18" s="249" t="s">
        <v>84</v>
      </c>
      <c r="E18" s="235" t="s">
        <v>83</v>
      </c>
    </row>
    <row r="19" spans="1:5" ht="15" customHeight="1">
      <c r="A19" s="675" t="s">
        <v>80</v>
      </c>
      <c r="B19" s="676"/>
      <c r="C19" s="677"/>
      <c r="D19" s="675"/>
      <c r="E19" s="678"/>
    </row>
    <row r="20" spans="1:5" ht="15" customHeight="1">
      <c r="A20" s="679" t="s">
        <v>483</v>
      </c>
      <c r="B20" s="690">
        <v>0</v>
      </c>
      <c r="C20" s="691">
        <v>660</v>
      </c>
      <c r="D20" s="682"/>
      <c r="E20" s="683" t="s">
        <v>489</v>
      </c>
    </row>
    <row r="21" spans="1:5" ht="15" customHeight="1">
      <c r="A21" s="679" t="s">
        <v>484</v>
      </c>
      <c r="B21" s="690">
        <v>0</v>
      </c>
      <c r="C21" s="691">
        <v>700</v>
      </c>
      <c r="D21" s="682"/>
      <c r="E21" s="683" t="s">
        <v>489</v>
      </c>
    </row>
    <row r="22" spans="1:5" ht="15" customHeight="1">
      <c r="A22" s="679" t="s">
        <v>485</v>
      </c>
      <c r="B22" s="690">
        <v>0</v>
      </c>
      <c r="C22" s="691">
        <v>981</v>
      </c>
      <c r="D22" s="682"/>
      <c r="E22" s="683" t="s">
        <v>489</v>
      </c>
    </row>
    <row r="23" spans="1:5" ht="15" customHeight="1">
      <c r="A23" s="679" t="s">
        <v>486</v>
      </c>
      <c r="B23" s="690">
        <v>0</v>
      </c>
      <c r="C23" s="691">
        <v>310</v>
      </c>
      <c r="D23" s="682"/>
      <c r="E23" s="683" t="s">
        <v>489</v>
      </c>
    </row>
    <row r="24" spans="1:5" ht="15" customHeight="1">
      <c r="A24" s="679" t="s">
        <v>487</v>
      </c>
      <c r="B24" s="690">
        <v>0</v>
      </c>
      <c r="C24" s="691">
        <v>350</v>
      </c>
      <c r="D24" s="682"/>
      <c r="E24" s="683" t="s">
        <v>489</v>
      </c>
    </row>
    <row r="25" spans="1:5" ht="15" customHeight="1">
      <c r="A25" s="679" t="s">
        <v>488</v>
      </c>
      <c r="B25" s="690">
        <v>0</v>
      </c>
      <c r="C25" s="691">
        <v>100</v>
      </c>
      <c r="D25" s="682"/>
      <c r="E25" s="683" t="s">
        <v>489</v>
      </c>
    </row>
    <row r="26" spans="1:5" ht="15" customHeight="1" thickBot="1">
      <c r="A26" s="686" t="s">
        <v>4</v>
      </c>
      <c r="B26" s="692">
        <v>0</v>
      </c>
      <c r="C26" s="693">
        <v>3101</v>
      </c>
      <c r="D26" s="686"/>
      <c r="E26" s="689"/>
    </row>
    <row r="27" spans="1:5" ht="15.75" thickBot="1"/>
    <row r="28" spans="1:5" ht="15" customHeight="1">
      <c r="A28" s="1402" t="s">
        <v>526</v>
      </c>
      <c r="B28" s="1404" t="s">
        <v>64</v>
      </c>
      <c r="C28" s="1405"/>
      <c r="D28" s="1406" t="s">
        <v>670</v>
      </c>
      <c r="E28" s="1405"/>
    </row>
    <row r="29" spans="1:5" ht="15" customHeight="1">
      <c r="A29" s="1403"/>
      <c r="B29" s="234" t="s">
        <v>103</v>
      </c>
      <c r="C29" s="124" t="s">
        <v>104</v>
      </c>
      <c r="D29" s="230" t="s">
        <v>84</v>
      </c>
      <c r="E29" s="235" t="s">
        <v>83</v>
      </c>
    </row>
    <row r="30" spans="1:5" ht="15" customHeight="1">
      <c r="A30" s="296" t="s">
        <v>80</v>
      </c>
      <c r="B30" s="297"/>
      <c r="C30" s="298"/>
      <c r="D30" s="299"/>
      <c r="E30" s="298"/>
    </row>
    <row r="31" spans="1:5" ht="15" customHeight="1">
      <c r="A31" s="694" t="s">
        <v>1723</v>
      </c>
      <c r="B31" s="695">
        <v>4369.1000000000004</v>
      </c>
      <c r="C31" s="695">
        <v>0</v>
      </c>
      <c r="D31" s="695">
        <v>0</v>
      </c>
      <c r="E31" s="695">
        <v>100</v>
      </c>
    </row>
    <row r="32" spans="1:5" ht="15" customHeight="1">
      <c r="A32" s="694" t="s">
        <v>1724</v>
      </c>
      <c r="B32" s="695">
        <v>3470.7</v>
      </c>
      <c r="C32" s="695">
        <v>0</v>
      </c>
      <c r="D32" s="695">
        <v>0</v>
      </c>
      <c r="E32" s="695">
        <v>100</v>
      </c>
    </row>
    <row r="33" spans="1:5" ht="15" customHeight="1">
      <c r="A33" s="694" t="s">
        <v>1725</v>
      </c>
      <c r="B33" s="695">
        <v>4924.7</v>
      </c>
      <c r="C33" s="695">
        <v>0</v>
      </c>
      <c r="D33" s="695">
        <v>0</v>
      </c>
      <c r="E33" s="695">
        <v>100</v>
      </c>
    </row>
    <row r="34" spans="1:5" ht="15" customHeight="1">
      <c r="A34" s="694" t="s">
        <v>1726</v>
      </c>
      <c r="B34" s="695">
        <v>2956</v>
      </c>
      <c r="C34" s="695">
        <v>0</v>
      </c>
      <c r="D34" s="695">
        <v>0</v>
      </c>
      <c r="E34" s="695">
        <v>100</v>
      </c>
    </row>
    <row r="35" spans="1:5" ht="15" customHeight="1">
      <c r="A35" s="694" t="s">
        <v>1727</v>
      </c>
      <c r="B35" s="695">
        <v>1683</v>
      </c>
      <c r="C35" s="695">
        <v>0</v>
      </c>
      <c r="D35" s="695">
        <v>0</v>
      </c>
      <c r="E35" s="695">
        <v>100</v>
      </c>
    </row>
    <row r="36" spans="1:5" ht="15" customHeight="1">
      <c r="A36" s="694" t="s">
        <v>671</v>
      </c>
      <c r="B36" s="695">
        <v>1489</v>
      </c>
      <c r="C36" s="695">
        <v>0</v>
      </c>
      <c r="D36" s="695">
        <v>0</v>
      </c>
      <c r="E36" s="695">
        <v>100</v>
      </c>
    </row>
    <row r="37" spans="1:5" ht="15" customHeight="1">
      <c r="A37" s="694" t="s">
        <v>1728</v>
      </c>
      <c r="B37" s="695">
        <v>1425.5</v>
      </c>
      <c r="C37" s="695">
        <v>0</v>
      </c>
      <c r="D37" s="695">
        <v>0</v>
      </c>
      <c r="E37" s="695">
        <v>100</v>
      </c>
    </row>
    <row r="38" spans="1:5" ht="15" customHeight="1">
      <c r="A38" s="694" t="s">
        <v>1729</v>
      </c>
      <c r="B38" s="695">
        <v>1410</v>
      </c>
      <c r="C38" s="695">
        <v>0</v>
      </c>
      <c r="D38" s="695">
        <v>0</v>
      </c>
      <c r="E38" s="695">
        <v>100</v>
      </c>
    </row>
    <row r="39" spans="1:5" ht="15" customHeight="1">
      <c r="A39" s="694" t="s">
        <v>1730</v>
      </c>
      <c r="B39" s="695">
        <v>751</v>
      </c>
      <c r="C39" s="695">
        <v>0</v>
      </c>
      <c r="D39" s="695">
        <v>0</v>
      </c>
      <c r="E39" s="695">
        <v>100</v>
      </c>
    </row>
    <row r="40" spans="1:5" ht="15" customHeight="1">
      <c r="A40" s="694" t="s">
        <v>1731</v>
      </c>
      <c r="B40" s="695">
        <v>594</v>
      </c>
      <c r="C40" s="695">
        <v>0</v>
      </c>
      <c r="D40" s="695">
        <v>0</v>
      </c>
      <c r="E40" s="695">
        <v>100</v>
      </c>
    </row>
    <row r="41" spans="1:5" ht="15" customHeight="1">
      <c r="A41" s="694" t="s">
        <v>1732</v>
      </c>
      <c r="B41" s="695">
        <v>511</v>
      </c>
      <c r="C41" s="695">
        <v>0</v>
      </c>
      <c r="D41" s="695">
        <v>0</v>
      </c>
      <c r="E41" s="695">
        <v>100</v>
      </c>
    </row>
    <row r="42" spans="1:5" ht="15" customHeight="1">
      <c r="A42" s="694" t="s">
        <v>1733</v>
      </c>
      <c r="B42" s="695">
        <v>912</v>
      </c>
      <c r="C42" s="695">
        <v>0</v>
      </c>
      <c r="D42" s="695">
        <v>0</v>
      </c>
      <c r="E42" s="695">
        <v>100</v>
      </c>
    </row>
    <row r="43" spans="1:5" ht="15" customHeight="1">
      <c r="A43" s="694" t="s">
        <v>1734</v>
      </c>
      <c r="B43" s="695">
        <v>0</v>
      </c>
      <c r="C43" s="695">
        <v>0</v>
      </c>
      <c r="D43" s="695">
        <v>0</v>
      </c>
      <c r="E43" s="695">
        <v>0</v>
      </c>
    </row>
    <row r="44" spans="1:5" ht="15" customHeight="1">
      <c r="A44" s="694" t="s">
        <v>1735</v>
      </c>
      <c r="B44" s="695">
        <v>504</v>
      </c>
      <c r="C44" s="695">
        <v>0</v>
      </c>
      <c r="D44" s="695">
        <v>0</v>
      </c>
      <c r="E44" s="695">
        <v>100</v>
      </c>
    </row>
    <row r="45" spans="1:5" ht="15" customHeight="1">
      <c r="A45" s="694" t="s">
        <v>672</v>
      </c>
      <c r="B45" s="695">
        <v>0</v>
      </c>
      <c r="C45" s="695">
        <v>3150</v>
      </c>
      <c r="D45" s="695">
        <v>0</v>
      </c>
      <c r="E45" s="695">
        <v>100</v>
      </c>
    </row>
    <row r="46" spans="1:5" ht="15" customHeight="1">
      <c r="A46" s="694" t="s">
        <v>1736</v>
      </c>
      <c r="B46" s="695">
        <v>0</v>
      </c>
      <c r="C46" s="695">
        <v>2000</v>
      </c>
      <c r="D46" s="695">
        <v>0</v>
      </c>
      <c r="E46" s="695">
        <v>100</v>
      </c>
    </row>
    <row r="47" spans="1:5" ht="15" customHeight="1">
      <c r="A47" s="694" t="s">
        <v>1737</v>
      </c>
      <c r="B47" s="695">
        <v>0</v>
      </c>
      <c r="C47" s="695">
        <v>1000</v>
      </c>
      <c r="D47" s="695">
        <v>0</v>
      </c>
      <c r="E47" s="695">
        <v>100</v>
      </c>
    </row>
    <row r="48" spans="1:5" ht="15" customHeight="1">
      <c r="A48" s="694" t="s">
        <v>673</v>
      </c>
      <c r="B48" s="695">
        <v>0</v>
      </c>
      <c r="C48" s="695">
        <v>500</v>
      </c>
      <c r="D48" s="695">
        <v>0</v>
      </c>
      <c r="E48" s="695">
        <v>100</v>
      </c>
    </row>
    <row r="49" spans="1:5" ht="15" customHeight="1">
      <c r="A49" s="694" t="s">
        <v>1738</v>
      </c>
      <c r="B49" s="695">
        <v>0</v>
      </c>
      <c r="C49" s="695">
        <v>290</v>
      </c>
      <c r="D49" s="695">
        <v>0</v>
      </c>
      <c r="E49" s="695">
        <v>100</v>
      </c>
    </row>
    <row r="50" spans="1:5" ht="15" customHeight="1">
      <c r="A50" s="694" t="s">
        <v>1739</v>
      </c>
      <c r="B50" s="695">
        <v>0</v>
      </c>
      <c r="C50" s="695">
        <v>265</v>
      </c>
      <c r="D50" s="695">
        <v>0</v>
      </c>
      <c r="E50" s="695">
        <v>100</v>
      </c>
    </row>
    <row r="51" spans="1:5" ht="15" customHeight="1">
      <c r="A51" s="694" t="s">
        <v>1740</v>
      </c>
      <c r="B51" s="695">
        <v>0</v>
      </c>
      <c r="C51" s="695">
        <v>270</v>
      </c>
      <c r="D51" s="695">
        <v>0</v>
      </c>
      <c r="E51" s="695">
        <v>100</v>
      </c>
    </row>
    <row r="52" spans="1:5" ht="15" customHeight="1">
      <c r="A52" s="694" t="s">
        <v>1741</v>
      </c>
      <c r="B52" s="695">
        <v>0</v>
      </c>
      <c r="C52" s="695">
        <v>220</v>
      </c>
      <c r="D52" s="695">
        <v>0</v>
      </c>
      <c r="E52" s="695">
        <v>100</v>
      </c>
    </row>
    <row r="53" spans="1:5" ht="15" customHeight="1">
      <c r="A53" s="694" t="s">
        <v>1742</v>
      </c>
      <c r="B53" s="695">
        <v>0</v>
      </c>
      <c r="C53" s="695">
        <v>225</v>
      </c>
      <c r="D53" s="695">
        <v>0</v>
      </c>
      <c r="E53" s="695">
        <v>100</v>
      </c>
    </row>
    <row r="54" spans="1:5" ht="15" customHeight="1">
      <c r="A54" s="694" t="s">
        <v>1743</v>
      </c>
      <c r="B54" s="695">
        <v>0</v>
      </c>
      <c r="C54" s="695">
        <v>225</v>
      </c>
      <c r="D54" s="695">
        <v>0</v>
      </c>
      <c r="E54" s="695">
        <v>100</v>
      </c>
    </row>
    <row r="55" spans="1:5" ht="15" customHeight="1">
      <c r="A55" s="694" t="s">
        <v>1744</v>
      </c>
      <c r="B55" s="695">
        <v>0</v>
      </c>
      <c r="C55" s="695">
        <v>240</v>
      </c>
      <c r="D55" s="695">
        <v>0</v>
      </c>
      <c r="E55" s="695">
        <v>100</v>
      </c>
    </row>
    <row r="56" spans="1:5" ht="15" customHeight="1">
      <c r="A56" s="694" t="s">
        <v>1745</v>
      </c>
      <c r="B56" s="695">
        <v>0</v>
      </c>
      <c r="C56" s="695">
        <v>275</v>
      </c>
      <c r="D56" s="695">
        <v>0</v>
      </c>
      <c r="E56" s="695">
        <v>100</v>
      </c>
    </row>
    <row r="57" spans="1:5" ht="15" customHeight="1">
      <c r="A57" s="694" t="s">
        <v>1746</v>
      </c>
      <c r="B57" s="695">
        <v>0</v>
      </c>
      <c r="C57" s="695">
        <v>490</v>
      </c>
      <c r="D57" s="695">
        <v>0</v>
      </c>
      <c r="E57" s="695">
        <v>100</v>
      </c>
    </row>
    <row r="58" spans="1:5" ht="15" customHeight="1">
      <c r="A58" s="694" t="s">
        <v>674</v>
      </c>
      <c r="B58" s="695">
        <v>0</v>
      </c>
      <c r="C58" s="695">
        <v>12583</v>
      </c>
      <c r="D58" s="695">
        <v>0</v>
      </c>
      <c r="E58" s="695">
        <v>109</v>
      </c>
    </row>
    <row r="59" spans="1:5" ht="15" customHeight="1">
      <c r="A59" s="694" t="s">
        <v>1747</v>
      </c>
      <c r="B59" s="695">
        <v>0</v>
      </c>
      <c r="C59" s="695">
        <v>900</v>
      </c>
      <c r="D59" s="695">
        <v>0</v>
      </c>
      <c r="E59" s="695">
        <v>100</v>
      </c>
    </row>
    <row r="60" spans="1:5" ht="15" customHeight="1">
      <c r="A60" s="694" t="s">
        <v>675</v>
      </c>
      <c r="B60" s="695">
        <v>0</v>
      </c>
      <c r="C60" s="695">
        <v>1000</v>
      </c>
      <c r="D60" s="695">
        <v>0</v>
      </c>
      <c r="E60" s="695">
        <v>100</v>
      </c>
    </row>
    <row r="61" spans="1:5" ht="15" customHeight="1">
      <c r="A61" s="694" t="s">
        <v>676</v>
      </c>
      <c r="B61" s="695">
        <v>0</v>
      </c>
      <c r="C61" s="695">
        <v>2000</v>
      </c>
      <c r="D61" s="695">
        <v>0</v>
      </c>
      <c r="E61" s="695">
        <v>100</v>
      </c>
    </row>
    <row r="62" spans="1:5" ht="15" customHeight="1">
      <c r="A62" s="694" t="s">
        <v>1748</v>
      </c>
      <c r="B62" s="695">
        <v>0</v>
      </c>
      <c r="C62" s="695">
        <v>1000</v>
      </c>
      <c r="D62" s="695">
        <v>0</v>
      </c>
      <c r="E62" s="695">
        <v>158</v>
      </c>
    </row>
    <row r="63" spans="1:5" ht="15" customHeight="1">
      <c r="A63" s="694" t="s">
        <v>677</v>
      </c>
      <c r="B63" s="695">
        <v>0</v>
      </c>
      <c r="C63" s="695">
        <v>1000</v>
      </c>
      <c r="D63" s="695">
        <v>0</v>
      </c>
      <c r="E63" s="695">
        <v>177.3</v>
      </c>
    </row>
    <row r="64" spans="1:5" ht="15" customHeight="1">
      <c r="A64" s="694" t="s">
        <v>678</v>
      </c>
      <c r="B64" s="695">
        <v>0</v>
      </c>
      <c r="C64" s="695">
        <v>325</v>
      </c>
      <c r="D64" s="695">
        <v>0</v>
      </c>
      <c r="E64" s="695">
        <v>100</v>
      </c>
    </row>
    <row r="65" spans="1:5" ht="15" customHeight="1">
      <c r="A65" s="694" t="s">
        <v>1749</v>
      </c>
      <c r="B65" s="695">
        <v>0</v>
      </c>
      <c r="C65" s="695">
        <v>450</v>
      </c>
      <c r="D65" s="695">
        <v>0</v>
      </c>
      <c r="E65" s="695">
        <v>100</v>
      </c>
    </row>
    <row r="66" spans="1:5" ht="15" customHeight="1">
      <c r="A66" s="694" t="s">
        <v>679</v>
      </c>
      <c r="B66" s="695">
        <v>0</v>
      </c>
      <c r="C66" s="695">
        <v>225</v>
      </c>
      <c r="D66" s="695">
        <v>0</v>
      </c>
      <c r="E66" s="695">
        <v>100</v>
      </c>
    </row>
    <row r="67" spans="1:5" ht="15" customHeight="1">
      <c r="A67" s="694" t="s">
        <v>1750</v>
      </c>
      <c r="B67" s="695">
        <v>0</v>
      </c>
      <c r="C67" s="695">
        <v>800</v>
      </c>
      <c r="D67" s="695">
        <v>0</v>
      </c>
      <c r="E67" s="695">
        <v>100</v>
      </c>
    </row>
    <row r="68" spans="1:5" ht="15" customHeight="1">
      <c r="A68" s="694" t="s">
        <v>1751</v>
      </c>
      <c r="B68" s="695">
        <v>0</v>
      </c>
      <c r="C68" s="695">
        <v>225</v>
      </c>
      <c r="D68" s="695">
        <v>0</v>
      </c>
      <c r="E68" s="695">
        <v>100</v>
      </c>
    </row>
    <row r="69" spans="1:5" ht="15" customHeight="1">
      <c r="A69" s="694" t="s">
        <v>680</v>
      </c>
      <c r="B69" s="695">
        <v>0</v>
      </c>
      <c r="C69" s="695">
        <v>1700</v>
      </c>
      <c r="D69" s="695">
        <v>0</v>
      </c>
      <c r="E69" s="695">
        <v>100</v>
      </c>
    </row>
    <row r="70" spans="1:5" ht="15" customHeight="1">
      <c r="A70" s="694" t="s">
        <v>1752</v>
      </c>
      <c r="B70" s="695">
        <v>0</v>
      </c>
      <c r="C70" s="695">
        <v>150</v>
      </c>
      <c r="D70" s="695">
        <v>0</v>
      </c>
      <c r="E70" s="695">
        <v>100</v>
      </c>
    </row>
    <row r="71" spans="1:5" ht="15" customHeight="1">
      <c r="A71" s="694" t="s">
        <v>1753</v>
      </c>
      <c r="B71" s="695">
        <v>0</v>
      </c>
      <c r="C71" s="695">
        <v>1675</v>
      </c>
      <c r="D71" s="695">
        <v>0</v>
      </c>
      <c r="E71" s="695">
        <v>100</v>
      </c>
    </row>
    <row r="72" spans="1:5" ht="15" customHeight="1">
      <c r="A72" s="694" t="s">
        <v>1754</v>
      </c>
      <c r="B72" s="695">
        <v>0</v>
      </c>
      <c r="C72" s="695">
        <v>625</v>
      </c>
      <c r="D72" s="695">
        <v>0</v>
      </c>
      <c r="E72" s="695">
        <v>100</v>
      </c>
    </row>
    <row r="73" spans="1:5" ht="15" customHeight="1">
      <c r="A73" s="694" t="s">
        <v>681</v>
      </c>
      <c r="B73" s="695">
        <v>0</v>
      </c>
      <c r="C73" s="695">
        <v>475</v>
      </c>
      <c r="D73" s="695">
        <v>0</v>
      </c>
      <c r="E73" s="695">
        <v>100</v>
      </c>
    </row>
    <row r="74" spans="1:5">
      <c r="A74" s="694" t="s">
        <v>1755</v>
      </c>
      <c r="B74" s="695">
        <v>0</v>
      </c>
      <c r="C74" s="695">
        <v>300</v>
      </c>
      <c r="D74" s="695">
        <v>0</v>
      </c>
      <c r="E74" s="695">
        <v>100</v>
      </c>
    </row>
    <row r="75" spans="1:5">
      <c r="A75" s="694" t="s">
        <v>1756</v>
      </c>
      <c r="B75" s="695">
        <v>0</v>
      </c>
      <c r="C75" s="695">
        <v>400</v>
      </c>
      <c r="D75" s="695">
        <v>0</v>
      </c>
      <c r="E75" s="695">
        <v>100</v>
      </c>
    </row>
    <row r="76" spans="1:5">
      <c r="A76" s="694" t="s">
        <v>682</v>
      </c>
      <c r="B76" s="695">
        <v>0</v>
      </c>
      <c r="C76" s="695">
        <v>2100</v>
      </c>
      <c r="D76" s="695">
        <v>0</v>
      </c>
      <c r="E76" s="695">
        <v>100</v>
      </c>
    </row>
    <row r="77" spans="1:5">
      <c r="A77" s="694" t="s">
        <v>683</v>
      </c>
      <c r="B77" s="695">
        <v>0</v>
      </c>
      <c r="C77" s="695">
        <v>250</v>
      </c>
      <c r="D77" s="695">
        <v>0</v>
      </c>
      <c r="E77" s="695">
        <v>37.5</v>
      </c>
    </row>
    <row r="78" spans="1:5">
      <c r="A78" s="694" t="s">
        <v>1757</v>
      </c>
      <c r="B78" s="695">
        <v>0</v>
      </c>
      <c r="C78" s="695">
        <v>525</v>
      </c>
      <c r="D78" s="695">
        <v>0</v>
      </c>
      <c r="E78" s="695">
        <v>100</v>
      </c>
    </row>
    <row r="79" spans="1:5">
      <c r="A79" s="694" t="s">
        <v>684</v>
      </c>
      <c r="B79" s="695">
        <v>0</v>
      </c>
      <c r="C79" s="695">
        <v>1600</v>
      </c>
      <c r="D79" s="695">
        <v>0</v>
      </c>
      <c r="E79" s="695">
        <v>100</v>
      </c>
    </row>
    <row r="80" spans="1:5">
      <c r="A80" s="694" t="s">
        <v>685</v>
      </c>
      <c r="B80" s="695">
        <v>0</v>
      </c>
      <c r="C80" s="695">
        <v>650</v>
      </c>
      <c r="D80" s="695">
        <v>0</v>
      </c>
      <c r="E80" s="695">
        <v>100</v>
      </c>
    </row>
    <row r="81" spans="1:5">
      <c r="A81" s="694" t="s">
        <v>686</v>
      </c>
      <c r="B81" s="695">
        <v>0</v>
      </c>
      <c r="C81" s="695">
        <v>225</v>
      </c>
      <c r="D81" s="695">
        <v>0</v>
      </c>
      <c r="E81" s="695">
        <v>100</v>
      </c>
    </row>
    <row r="82" spans="1:5">
      <c r="A82" s="694" t="s">
        <v>687</v>
      </c>
      <c r="B82" s="695">
        <v>0</v>
      </c>
      <c r="C82" s="695">
        <v>450</v>
      </c>
      <c r="D82" s="695">
        <v>0</v>
      </c>
      <c r="E82" s="695">
        <v>100</v>
      </c>
    </row>
    <row r="83" spans="1:5">
      <c r="A83" s="694" t="s">
        <v>688</v>
      </c>
      <c r="B83" s="695">
        <v>0</v>
      </c>
      <c r="C83" s="695">
        <v>250</v>
      </c>
      <c r="D83" s="695">
        <v>0</v>
      </c>
      <c r="E83" s="695">
        <v>100</v>
      </c>
    </row>
    <row r="84" spans="1:5">
      <c r="A84" s="694" t="s">
        <v>1758</v>
      </c>
      <c r="B84" s="695">
        <v>0</v>
      </c>
      <c r="C84" s="695">
        <v>500</v>
      </c>
      <c r="D84" s="695">
        <v>0</v>
      </c>
      <c r="E84" s="695">
        <v>100</v>
      </c>
    </row>
    <row r="85" spans="1:5">
      <c r="A85" s="694" t="s">
        <v>1759</v>
      </c>
      <c r="B85" s="695">
        <v>0</v>
      </c>
      <c r="C85" s="695">
        <v>2600</v>
      </c>
      <c r="D85" s="695">
        <v>0</v>
      </c>
      <c r="E85" s="695">
        <v>100</v>
      </c>
    </row>
    <row r="86" spans="1:5">
      <c r="A86" s="694" t="s">
        <v>1760</v>
      </c>
      <c r="B86" s="695">
        <v>0</v>
      </c>
      <c r="C86" s="695">
        <v>900</v>
      </c>
      <c r="D86" s="695">
        <v>0</v>
      </c>
      <c r="E86" s="695">
        <v>100</v>
      </c>
    </row>
    <row r="87" spans="1:5">
      <c r="A87" s="694" t="s">
        <v>1761</v>
      </c>
      <c r="B87" s="695">
        <v>0</v>
      </c>
      <c r="C87" s="695">
        <v>950</v>
      </c>
      <c r="D87" s="695">
        <v>0</v>
      </c>
      <c r="E87" s="695">
        <v>100</v>
      </c>
    </row>
    <row r="88" spans="1:5" ht="15.75" thickBot="1">
      <c r="A88" s="300" t="s">
        <v>4</v>
      </c>
      <c r="B88" s="301">
        <v>25000</v>
      </c>
      <c r="C88" s="302">
        <v>45983</v>
      </c>
      <c r="D88" s="303">
        <v>0</v>
      </c>
      <c r="E88" s="304">
        <v>97</v>
      </c>
    </row>
    <row r="89" spans="1:5" ht="15.75" thickBot="1"/>
    <row r="90" spans="1:5" ht="30" customHeight="1">
      <c r="A90" s="1222" t="s">
        <v>537</v>
      </c>
      <c r="B90" s="1185" t="s">
        <v>64</v>
      </c>
      <c r="C90" s="1316"/>
      <c r="D90" s="1317" t="s">
        <v>82</v>
      </c>
      <c r="E90" s="1318"/>
    </row>
    <row r="91" spans="1:5">
      <c r="A91" s="1315"/>
      <c r="B91" s="234" t="s">
        <v>103</v>
      </c>
      <c r="C91" s="124" t="s">
        <v>104</v>
      </c>
      <c r="D91" s="249" t="s">
        <v>84</v>
      </c>
      <c r="E91" s="235" t="s">
        <v>83</v>
      </c>
    </row>
    <row r="92" spans="1:5">
      <c r="A92" s="16" t="s">
        <v>80</v>
      </c>
      <c r="B92" s="12"/>
      <c r="C92" s="27"/>
      <c r="D92" s="16"/>
      <c r="E92" s="36"/>
    </row>
    <row r="93" spans="1:5" ht="22.5">
      <c r="A93" s="696" t="s">
        <v>1762</v>
      </c>
      <c r="B93" s="697">
        <v>0</v>
      </c>
      <c r="C93" s="698">
        <v>673</v>
      </c>
      <c r="D93" s="673">
        <v>0</v>
      </c>
      <c r="E93" s="699">
        <v>5</v>
      </c>
    </row>
    <row r="94" spans="1:5">
      <c r="A94" s="700" t="s">
        <v>1763</v>
      </c>
      <c r="B94" s="697">
        <v>4144</v>
      </c>
      <c r="C94" s="698">
        <v>400</v>
      </c>
      <c r="D94" s="673">
        <v>0</v>
      </c>
      <c r="E94" s="699">
        <v>1</v>
      </c>
    </row>
    <row r="95" spans="1:5">
      <c r="A95" s="700" t="s">
        <v>1764</v>
      </c>
      <c r="B95" s="697">
        <v>0</v>
      </c>
      <c r="C95" s="698">
        <v>2412</v>
      </c>
      <c r="D95" s="673">
        <v>0</v>
      </c>
      <c r="E95" s="699">
        <v>2</v>
      </c>
    </row>
    <row r="96" spans="1:5">
      <c r="A96" s="700" t="s">
        <v>1765</v>
      </c>
      <c r="B96" s="697">
        <v>0</v>
      </c>
      <c r="C96" s="698">
        <v>720</v>
      </c>
      <c r="D96" s="673">
        <v>0</v>
      </c>
      <c r="E96" s="699">
        <v>4</v>
      </c>
    </row>
    <row r="97" spans="1:5" ht="22.5">
      <c r="A97" s="700" t="s">
        <v>689</v>
      </c>
      <c r="B97" s="697">
        <v>0</v>
      </c>
      <c r="C97" s="698">
        <v>5015</v>
      </c>
      <c r="D97" s="673">
        <v>0</v>
      </c>
      <c r="E97" s="699">
        <v>6</v>
      </c>
    </row>
    <row r="98" spans="1:5">
      <c r="A98" s="700" t="s">
        <v>1766</v>
      </c>
      <c r="B98" s="697">
        <v>0</v>
      </c>
      <c r="C98" s="698">
        <v>300</v>
      </c>
      <c r="D98" s="673">
        <v>0</v>
      </c>
      <c r="E98" s="699">
        <v>2</v>
      </c>
    </row>
    <row r="99" spans="1:5">
      <c r="A99" s="700" t="s">
        <v>1767</v>
      </c>
      <c r="B99" s="697">
        <v>0</v>
      </c>
      <c r="C99" s="698">
        <v>70</v>
      </c>
      <c r="D99" s="673">
        <v>0</v>
      </c>
      <c r="E99" s="699">
        <v>1</v>
      </c>
    </row>
    <row r="100" spans="1:5">
      <c r="A100" s="700" t="s">
        <v>1768</v>
      </c>
      <c r="B100" s="697">
        <v>0</v>
      </c>
      <c r="C100" s="698">
        <v>852</v>
      </c>
      <c r="D100" s="673">
        <v>0</v>
      </c>
      <c r="E100" s="699">
        <v>1</v>
      </c>
    </row>
    <row r="101" spans="1:5" ht="22.5">
      <c r="A101" s="700" t="s">
        <v>690</v>
      </c>
      <c r="B101" s="697">
        <v>0</v>
      </c>
      <c r="C101" s="698">
        <v>1095</v>
      </c>
      <c r="D101" s="673">
        <v>0</v>
      </c>
      <c r="E101" s="699">
        <v>1</v>
      </c>
    </row>
    <row r="102" spans="1:5">
      <c r="A102" s="700" t="s">
        <v>1769</v>
      </c>
      <c r="B102" s="701">
        <v>0</v>
      </c>
      <c r="C102" s="702">
        <v>380</v>
      </c>
      <c r="D102" s="673">
        <v>0</v>
      </c>
      <c r="E102" s="703">
        <v>2</v>
      </c>
    </row>
    <row r="103" spans="1:5">
      <c r="A103" s="700" t="s">
        <v>1770</v>
      </c>
      <c r="B103" s="701">
        <v>0</v>
      </c>
      <c r="C103" s="702">
        <v>350</v>
      </c>
      <c r="D103" s="673">
        <v>0</v>
      </c>
      <c r="E103" s="703">
        <v>1</v>
      </c>
    </row>
    <row r="104" spans="1:5" ht="22.5">
      <c r="A104" s="700" t="s">
        <v>1771</v>
      </c>
      <c r="B104" s="701">
        <v>0</v>
      </c>
      <c r="C104" s="702">
        <v>335</v>
      </c>
      <c r="D104" s="673">
        <v>0</v>
      </c>
      <c r="E104" s="703">
        <v>1</v>
      </c>
    </row>
    <row r="105" spans="1:5">
      <c r="A105" s="700" t="s">
        <v>1772</v>
      </c>
      <c r="B105" s="701">
        <v>0</v>
      </c>
      <c r="C105" s="702">
        <v>322</v>
      </c>
      <c r="D105" s="673">
        <v>0</v>
      </c>
      <c r="E105" s="703">
        <v>1</v>
      </c>
    </row>
    <row r="106" spans="1:5">
      <c r="A106" s="700" t="s">
        <v>1773</v>
      </c>
      <c r="B106" s="701">
        <v>0</v>
      </c>
      <c r="C106" s="702">
        <v>120</v>
      </c>
      <c r="D106" s="673">
        <v>0</v>
      </c>
      <c r="E106" s="703">
        <v>1</v>
      </c>
    </row>
    <row r="107" spans="1:5">
      <c r="A107" s="700" t="s">
        <v>691</v>
      </c>
      <c r="B107" s="701">
        <v>2582</v>
      </c>
      <c r="C107" s="702">
        <v>2140</v>
      </c>
      <c r="D107" s="673">
        <v>0</v>
      </c>
      <c r="E107" s="703">
        <v>1</v>
      </c>
    </row>
    <row r="108" spans="1:5">
      <c r="A108" s="700" t="s">
        <v>1774</v>
      </c>
      <c r="B108" s="701">
        <v>2278</v>
      </c>
      <c r="C108" s="702">
        <v>4000</v>
      </c>
      <c r="D108" s="673">
        <v>0</v>
      </c>
      <c r="E108" s="703">
        <v>1</v>
      </c>
    </row>
    <row r="109" spans="1:5">
      <c r="A109" s="704" t="s">
        <v>692</v>
      </c>
      <c r="B109" s="701">
        <v>0</v>
      </c>
      <c r="C109" s="702">
        <v>1350</v>
      </c>
      <c r="D109" s="673">
        <v>0</v>
      </c>
      <c r="E109" s="703">
        <v>3</v>
      </c>
    </row>
    <row r="110" spans="1:5">
      <c r="A110" s="700" t="s">
        <v>1775</v>
      </c>
      <c r="B110" s="701">
        <v>0</v>
      </c>
      <c r="C110" s="702">
        <v>300</v>
      </c>
      <c r="D110" s="673">
        <v>0</v>
      </c>
      <c r="E110" s="703">
        <v>1</v>
      </c>
    </row>
    <row r="111" spans="1:5">
      <c r="A111" s="700" t="s">
        <v>1776</v>
      </c>
      <c r="B111" s="701">
        <v>0</v>
      </c>
      <c r="C111" s="702">
        <v>2100</v>
      </c>
      <c r="D111" s="673">
        <v>0</v>
      </c>
      <c r="E111" s="703">
        <v>3</v>
      </c>
    </row>
    <row r="112" spans="1:5">
      <c r="A112" s="700" t="s">
        <v>693</v>
      </c>
      <c r="B112" s="701">
        <v>0</v>
      </c>
      <c r="C112" s="702">
        <v>650</v>
      </c>
      <c r="D112" s="673">
        <v>0</v>
      </c>
      <c r="E112" s="703">
        <v>1</v>
      </c>
    </row>
    <row r="113" spans="1:5">
      <c r="A113" s="700" t="s">
        <v>1777</v>
      </c>
      <c r="B113" s="701">
        <v>0</v>
      </c>
      <c r="C113" s="702">
        <v>110</v>
      </c>
      <c r="D113" s="673">
        <v>0</v>
      </c>
      <c r="E113" s="703">
        <v>2</v>
      </c>
    </row>
    <row r="114" spans="1:5">
      <c r="A114" s="700" t="s">
        <v>694</v>
      </c>
      <c r="B114" s="705">
        <v>0</v>
      </c>
      <c r="C114" s="705">
        <v>130</v>
      </c>
      <c r="D114" s="706">
        <v>0</v>
      </c>
      <c r="E114" s="707">
        <v>3</v>
      </c>
    </row>
    <row r="115" spans="1:5">
      <c r="A115" s="708" t="s">
        <v>1778</v>
      </c>
      <c r="B115" s="709">
        <v>20000</v>
      </c>
      <c r="C115" s="710">
        <v>2000</v>
      </c>
      <c r="D115" s="711"/>
      <c r="E115" s="712">
        <v>4</v>
      </c>
    </row>
    <row r="116" spans="1:5" ht="15.75" thickBot="1">
      <c r="A116" s="686" t="s">
        <v>4</v>
      </c>
      <c r="B116" s="713">
        <f>SUM(B93:B115)</f>
        <v>29004</v>
      </c>
      <c r="C116" s="714">
        <f>SUM(C93:C115)</f>
        <v>25824</v>
      </c>
      <c r="D116" s="686">
        <v>0</v>
      </c>
      <c r="E116" s="689">
        <f>SUM(E93:E115)</f>
        <v>48</v>
      </c>
    </row>
    <row r="117" spans="1:5" ht="15.75" thickBot="1"/>
    <row r="118" spans="1:5" ht="30.75" customHeight="1">
      <c r="A118" s="1222" t="s">
        <v>545</v>
      </c>
      <c r="B118" s="1185" t="s">
        <v>64</v>
      </c>
      <c r="C118" s="1316"/>
      <c r="D118" s="1317" t="s">
        <v>82</v>
      </c>
      <c r="E118" s="1318"/>
    </row>
    <row r="119" spans="1:5">
      <c r="A119" s="1315"/>
      <c r="B119" s="234" t="s">
        <v>103</v>
      </c>
      <c r="C119" s="124" t="s">
        <v>104</v>
      </c>
      <c r="D119" s="249" t="s">
        <v>84</v>
      </c>
      <c r="E119" s="235" t="s">
        <v>83</v>
      </c>
    </row>
    <row r="120" spans="1:5">
      <c r="A120" s="16" t="s">
        <v>80</v>
      </c>
      <c r="B120" s="12">
        <v>681</v>
      </c>
      <c r="C120" s="306"/>
      <c r="D120" s="16"/>
      <c r="E120" s="27"/>
    </row>
    <row r="121" spans="1:5">
      <c r="A121" s="307" t="s">
        <v>695</v>
      </c>
      <c r="B121" s="352"/>
      <c r="C121" s="353"/>
      <c r="D121" s="715">
        <v>737</v>
      </c>
      <c r="E121" s="345">
        <v>720</v>
      </c>
    </row>
    <row r="122" spans="1:5">
      <c r="A122" s="308" t="s">
        <v>696</v>
      </c>
      <c r="B122" s="352"/>
      <c r="C122" s="353"/>
      <c r="D122" s="309" t="s">
        <v>697</v>
      </c>
      <c r="E122" s="310" t="s">
        <v>700</v>
      </c>
    </row>
    <row r="123" spans="1:5">
      <c r="A123" s="308" t="s">
        <v>698</v>
      </c>
      <c r="B123" s="352"/>
      <c r="C123" s="353"/>
      <c r="D123" s="309" t="s">
        <v>699</v>
      </c>
      <c r="E123" s="310" t="s">
        <v>1779</v>
      </c>
    </row>
    <row r="124" spans="1:5">
      <c r="A124" s="308" t="s">
        <v>701</v>
      </c>
      <c r="B124" s="352"/>
      <c r="C124" s="408">
        <v>1249</v>
      </c>
      <c r="D124" s="309" t="s">
        <v>702</v>
      </c>
      <c r="E124" s="310" t="s">
        <v>700</v>
      </c>
    </row>
    <row r="125" spans="1:5">
      <c r="A125" s="308" t="s">
        <v>703</v>
      </c>
      <c r="B125" s="352"/>
      <c r="C125" s="408"/>
      <c r="D125" s="309" t="s">
        <v>704</v>
      </c>
      <c r="E125" s="310" t="s">
        <v>1780</v>
      </c>
    </row>
    <row r="126" spans="1:5">
      <c r="A126" s="308" t="s">
        <v>705</v>
      </c>
      <c r="B126" s="716"/>
      <c r="C126" s="717">
        <v>300</v>
      </c>
      <c r="D126" s="309" t="s">
        <v>706</v>
      </c>
      <c r="E126" s="310" t="s">
        <v>700</v>
      </c>
    </row>
    <row r="127" spans="1:5">
      <c r="A127" s="308" t="s">
        <v>707</v>
      </c>
      <c r="B127" s="718"/>
      <c r="C127" s="717">
        <v>1110</v>
      </c>
      <c r="D127" s="309">
        <v>370</v>
      </c>
      <c r="E127" s="310" t="s">
        <v>1781</v>
      </c>
    </row>
    <row r="128" spans="1:5">
      <c r="A128" s="308" t="s">
        <v>708</v>
      </c>
      <c r="B128" s="718"/>
      <c r="C128" s="717"/>
      <c r="D128" s="309" t="s">
        <v>709</v>
      </c>
      <c r="E128" s="310" t="s">
        <v>1782</v>
      </c>
    </row>
    <row r="129" spans="1:5">
      <c r="A129" s="308" t="s">
        <v>710</v>
      </c>
      <c r="B129" s="718"/>
      <c r="C129" s="717"/>
      <c r="D129" s="309" t="s">
        <v>711</v>
      </c>
      <c r="E129" s="310" t="s">
        <v>700</v>
      </c>
    </row>
    <row r="130" spans="1:5">
      <c r="A130" s="308" t="s">
        <v>712</v>
      </c>
      <c r="B130" s="718"/>
      <c r="C130" s="717">
        <v>313</v>
      </c>
      <c r="D130" s="309" t="s">
        <v>713</v>
      </c>
      <c r="E130" s="310" t="s">
        <v>700</v>
      </c>
    </row>
    <row r="131" spans="1:5">
      <c r="A131" s="308" t="s">
        <v>714</v>
      </c>
      <c r="B131" s="718"/>
      <c r="C131" s="717"/>
      <c r="D131" s="309" t="s">
        <v>715</v>
      </c>
      <c r="E131" s="310" t="s">
        <v>700</v>
      </c>
    </row>
    <row r="132" spans="1:5">
      <c r="A132" s="308" t="s">
        <v>716</v>
      </c>
      <c r="B132" s="718"/>
      <c r="C132" s="717">
        <v>140</v>
      </c>
      <c r="D132" s="309" t="s">
        <v>717</v>
      </c>
      <c r="E132" s="310" t="s">
        <v>700</v>
      </c>
    </row>
    <row r="133" spans="1:5">
      <c r="A133" s="308" t="s">
        <v>718</v>
      </c>
      <c r="B133" s="718"/>
      <c r="C133" s="717">
        <v>1700</v>
      </c>
      <c r="D133" s="309">
        <v>6.8</v>
      </c>
      <c r="E133" s="310">
        <v>9.6999999999999993</v>
      </c>
    </row>
    <row r="134" spans="1:5">
      <c r="A134" s="308" t="s">
        <v>719</v>
      </c>
      <c r="B134" s="1400"/>
      <c r="C134" s="1401">
        <v>350</v>
      </c>
      <c r="D134" s="309">
        <v>30</v>
      </c>
      <c r="E134" s="310">
        <v>37</v>
      </c>
    </row>
    <row r="135" spans="1:5">
      <c r="A135" s="308" t="s">
        <v>720</v>
      </c>
      <c r="B135" s="1400"/>
      <c r="C135" s="1401"/>
      <c r="D135" s="309">
        <v>110</v>
      </c>
      <c r="E135" s="310">
        <v>122</v>
      </c>
    </row>
    <row r="136" spans="1:5">
      <c r="A136" s="308" t="s">
        <v>721</v>
      </c>
      <c r="B136" s="718"/>
      <c r="C136" s="717">
        <v>105</v>
      </c>
      <c r="D136" s="309" t="s">
        <v>722</v>
      </c>
      <c r="E136" s="310" t="s">
        <v>700</v>
      </c>
    </row>
    <row r="137" spans="1:5">
      <c r="A137" s="308" t="s">
        <v>723</v>
      </c>
      <c r="B137" s="718"/>
      <c r="C137" s="717"/>
      <c r="D137" s="309" t="s">
        <v>724</v>
      </c>
      <c r="E137" s="310" t="s">
        <v>1783</v>
      </c>
    </row>
    <row r="138" spans="1:5">
      <c r="A138" s="308" t="s">
        <v>725</v>
      </c>
      <c r="B138" s="718">
        <v>770</v>
      </c>
      <c r="C138" s="717">
        <v>1530</v>
      </c>
      <c r="D138" s="309" t="s">
        <v>726</v>
      </c>
      <c r="E138" s="310" t="s">
        <v>700</v>
      </c>
    </row>
    <row r="139" spans="1:5">
      <c r="A139" s="308" t="s">
        <v>727</v>
      </c>
      <c r="B139" s="311"/>
      <c r="C139" s="408"/>
      <c r="D139" s="309" t="s">
        <v>728</v>
      </c>
      <c r="E139" s="310" t="s">
        <v>700</v>
      </c>
    </row>
    <row r="140" spans="1:5" ht="15.75" thickBot="1">
      <c r="A140" s="19" t="s">
        <v>4</v>
      </c>
      <c r="B140" s="250">
        <f>SUM(B121:B139)</f>
        <v>770</v>
      </c>
      <c r="C140" s="404">
        <f>SUM(C121:C139)</f>
        <v>6797</v>
      </c>
      <c r="D140" s="19"/>
      <c r="E140" s="25"/>
    </row>
    <row r="141" spans="1:5" ht="15.75" thickBot="1"/>
    <row r="142" spans="1:5" ht="30.75" customHeight="1">
      <c r="A142" s="1394" t="s">
        <v>548</v>
      </c>
      <c r="B142" s="1396" t="s">
        <v>64</v>
      </c>
      <c r="C142" s="1397"/>
      <c r="D142" s="1398" t="s">
        <v>82</v>
      </c>
      <c r="E142" s="1399"/>
    </row>
    <row r="143" spans="1:5">
      <c r="A143" s="1395"/>
      <c r="B143" s="312" t="s">
        <v>103</v>
      </c>
      <c r="C143" s="313" t="s">
        <v>104</v>
      </c>
      <c r="D143" s="314" t="s">
        <v>84</v>
      </c>
      <c r="E143" s="233" t="s">
        <v>83</v>
      </c>
    </row>
    <row r="144" spans="1:5">
      <c r="A144" s="315" t="s">
        <v>80</v>
      </c>
      <c r="B144" s="316">
        <v>6163</v>
      </c>
      <c r="C144" s="317">
        <v>24725</v>
      </c>
      <c r="D144" s="318" t="s">
        <v>1549</v>
      </c>
      <c r="E144" s="319" t="s">
        <v>1549</v>
      </c>
    </row>
    <row r="145" spans="1:5">
      <c r="A145" s="320" t="s">
        <v>1784</v>
      </c>
      <c r="B145" s="321">
        <v>5808</v>
      </c>
      <c r="C145" s="322">
        <v>21555</v>
      </c>
      <c r="D145" s="323" t="s">
        <v>1549</v>
      </c>
      <c r="E145" s="324" t="s">
        <v>1549</v>
      </c>
    </row>
    <row r="146" spans="1:5">
      <c r="A146" s="325" t="s">
        <v>1785</v>
      </c>
      <c r="B146" s="326" t="s">
        <v>1549</v>
      </c>
      <c r="C146" s="327" t="s">
        <v>1549</v>
      </c>
      <c r="D146" s="323" t="s">
        <v>1549</v>
      </c>
      <c r="E146" s="324" t="s">
        <v>1549</v>
      </c>
    </row>
    <row r="147" spans="1:5">
      <c r="A147" s="328" t="s">
        <v>1786</v>
      </c>
      <c r="B147" s="326" t="s">
        <v>1549</v>
      </c>
      <c r="C147" s="327" t="s">
        <v>1549</v>
      </c>
      <c r="D147" s="329">
        <v>1062</v>
      </c>
      <c r="E147" s="330">
        <v>1526</v>
      </c>
    </row>
    <row r="148" spans="1:5">
      <c r="A148" s="328" t="s">
        <v>1787</v>
      </c>
      <c r="B148" s="326" t="s">
        <v>1549</v>
      </c>
      <c r="C148" s="327" t="s">
        <v>1549</v>
      </c>
      <c r="D148" s="329">
        <v>1</v>
      </c>
      <c r="E148" s="331">
        <v>1</v>
      </c>
    </row>
    <row r="149" spans="1:5">
      <c r="A149" s="328" t="s">
        <v>1788</v>
      </c>
      <c r="B149" s="326" t="s">
        <v>1549</v>
      </c>
      <c r="C149" s="327" t="s">
        <v>1549</v>
      </c>
      <c r="D149" s="329">
        <v>1</v>
      </c>
      <c r="E149" s="331">
        <v>1</v>
      </c>
    </row>
    <row r="150" spans="1:5">
      <c r="A150" s="328" t="s">
        <v>1789</v>
      </c>
      <c r="B150" s="326" t="s">
        <v>1549</v>
      </c>
      <c r="C150" s="327" t="s">
        <v>1549</v>
      </c>
      <c r="D150" s="329">
        <v>8</v>
      </c>
      <c r="E150" s="331">
        <v>7</v>
      </c>
    </row>
    <row r="151" spans="1:5">
      <c r="A151" s="328" t="s">
        <v>1790</v>
      </c>
      <c r="B151" s="326" t="s">
        <v>1549</v>
      </c>
      <c r="C151" s="327" t="s">
        <v>1549</v>
      </c>
      <c r="D151" s="329">
        <v>30</v>
      </c>
      <c r="E151" s="331">
        <v>32</v>
      </c>
    </row>
    <row r="152" spans="1:5">
      <c r="A152" s="328" t="s">
        <v>1791</v>
      </c>
      <c r="B152" s="326" t="s">
        <v>1549</v>
      </c>
      <c r="C152" s="327" t="s">
        <v>1549</v>
      </c>
      <c r="D152" s="329">
        <v>125</v>
      </c>
      <c r="E152" s="331">
        <v>136</v>
      </c>
    </row>
    <row r="153" spans="1:5">
      <c r="A153" s="328" t="s">
        <v>1792</v>
      </c>
      <c r="B153" s="326" t="s">
        <v>1549</v>
      </c>
      <c r="C153" s="327" t="s">
        <v>1549</v>
      </c>
      <c r="D153" s="329">
        <v>1</v>
      </c>
      <c r="E153" s="331">
        <v>1</v>
      </c>
    </row>
    <row r="154" spans="1:5">
      <c r="A154" s="328" t="s">
        <v>1793</v>
      </c>
      <c r="B154" s="326" t="s">
        <v>1549</v>
      </c>
      <c r="C154" s="327" t="s">
        <v>1549</v>
      </c>
      <c r="D154" s="329">
        <v>3</v>
      </c>
      <c r="E154" s="331">
        <v>3</v>
      </c>
    </row>
    <row r="155" spans="1:5" ht="25.5">
      <c r="A155" s="328" t="s">
        <v>1794</v>
      </c>
      <c r="B155" s="326" t="s">
        <v>1549</v>
      </c>
      <c r="C155" s="327" t="s">
        <v>1549</v>
      </c>
      <c r="D155" s="329">
        <v>1</v>
      </c>
      <c r="E155" s="331">
        <v>3</v>
      </c>
    </row>
    <row r="156" spans="1:5" ht="25.5">
      <c r="A156" s="328" t="s">
        <v>1795</v>
      </c>
      <c r="B156" s="326" t="s">
        <v>1549</v>
      </c>
      <c r="C156" s="327" t="s">
        <v>1549</v>
      </c>
      <c r="D156" s="329">
        <v>5</v>
      </c>
      <c r="E156" s="331">
        <v>5</v>
      </c>
    </row>
    <row r="157" spans="1:5">
      <c r="A157" s="325" t="s">
        <v>1796</v>
      </c>
      <c r="B157" s="326" t="s">
        <v>1549</v>
      </c>
      <c r="C157" s="327" t="s">
        <v>1549</v>
      </c>
      <c r="D157" s="323" t="s">
        <v>1549</v>
      </c>
      <c r="E157" s="324" t="s">
        <v>1549</v>
      </c>
    </row>
    <row r="158" spans="1:5" ht="25.5">
      <c r="A158" s="328" t="s">
        <v>1797</v>
      </c>
      <c r="B158" s="326" t="s">
        <v>1549</v>
      </c>
      <c r="C158" s="327" t="s">
        <v>1549</v>
      </c>
      <c r="D158" s="329">
        <v>4.5</v>
      </c>
      <c r="E158" s="332">
        <v>5.335</v>
      </c>
    </row>
    <row r="159" spans="1:5">
      <c r="A159" s="328" t="s">
        <v>1798</v>
      </c>
      <c r="B159" s="326" t="s">
        <v>1549</v>
      </c>
      <c r="C159" s="327" t="s">
        <v>1549</v>
      </c>
      <c r="D159" s="329">
        <v>40</v>
      </c>
      <c r="E159" s="333">
        <v>88</v>
      </c>
    </row>
    <row r="160" spans="1:5">
      <c r="A160" s="328" t="s">
        <v>1799</v>
      </c>
      <c r="B160" s="326" t="s">
        <v>1549</v>
      </c>
      <c r="C160" s="327" t="s">
        <v>1549</v>
      </c>
      <c r="D160" s="329">
        <v>500</v>
      </c>
      <c r="E160" s="333">
        <v>5980</v>
      </c>
    </row>
    <row r="161" spans="1:5">
      <c r="A161" s="328" t="s">
        <v>1800</v>
      </c>
      <c r="B161" s="326" t="s">
        <v>1549</v>
      </c>
      <c r="C161" s="327" t="s">
        <v>1549</v>
      </c>
      <c r="D161" s="329">
        <v>1</v>
      </c>
      <c r="E161" s="333">
        <v>1</v>
      </c>
    </row>
    <row r="162" spans="1:5">
      <c r="A162" s="328" t="s">
        <v>1801</v>
      </c>
      <c r="B162" s="326" t="s">
        <v>1549</v>
      </c>
      <c r="C162" s="327" t="s">
        <v>1549</v>
      </c>
      <c r="D162" s="329">
        <v>20</v>
      </c>
      <c r="E162" s="331">
        <v>50</v>
      </c>
    </row>
    <row r="163" spans="1:5" ht="25.5">
      <c r="A163" s="328" t="s">
        <v>1802</v>
      </c>
      <c r="B163" s="326" t="s">
        <v>1549</v>
      </c>
      <c r="C163" s="327" t="s">
        <v>1549</v>
      </c>
      <c r="D163" s="329">
        <v>6</v>
      </c>
      <c r="E163" s="331">
        <v>2</v>
      </c>
    </row>
    <row r="164" spans="1:5">
      <c r="A164" s="325" t="s">
        <v>1803</v>
      </c>
      <c r="B164" s="326" t="s">
        <v>1549</v>
      </c>
      <c r="C164" s="327" t="s">
        <v>1549</v>
      </c>
      <c r="D164" s="323" t="s">
        <v>1549</v>
      </c>
      <c r="E164" s="324" t="s">
        <v>1549</v>
      </c>
    </row>
    <row r="165" spans="1:5">
      <c r="A165" s="328" t="s">
        <v>1804</v>
      </c>
      <c r="B165" s="326" t="s">
        <v>1549</v>
      </c>
      <c r="C165" s="327" t="s">
        <v>1549</v>
      </c>
      <c r="D165" s="329">
        <v>240</v>
      </c>
      <c r="E165" s="331">
        <v>262</v>
      </c>
    </row>
    <row r="166" spans="1:5">
      <c r="A166" s="328" t="s">
        <v>1805</v>
      </c>
      <c r="B166" s="326" t="s">
        <v>1549</v>
      </c>
      <c r="C166" s="327" t="s">
        <v>1549</v>
      </c>
      <c r="D166" s="329">
        <v>543</v>
      </c>
      <c r="E166" s="331">
        <v>538</v>
      </c>
    </row>
    <row r="167" spans="1:5">
      <c r="A167" s="328" t="s">
        <v>1806</v>
      </c>
      <c r="B167" s="326" t="s">
        <v>1549</v>
      </c>
      <c r="C167" s="327" t="s">
        <v>1549</v>
      </c>
      <c r="D167" s="329">
        <v>185</v>
      </c>
      <c r="E167" s="331">
        <v>362</v>
      </c>
    </row>
    <row r="168" spans="1:5">
      <c r="A168" s="328" t="s">
        <v>1807</v>
      </c>
      <c r="B168" s="326" t="s">
        <v>1549</v>
      </c>
      <c r="C168" s="327" t="s">
        <v>1549</v>
      </c>
      <c r="D168" s="329">
        <v>1</v>
      </c>
      <c r="E168" s="331">
        <v>1</v>
      </c>
    </row>
    <row r="169" spans="1:5">
      <c r="A169" s="325" t="s">
        <v>1808</v>
      </c>
      <c r="B169" s="326" t="s">
        <v>1549</v>
      </c>
      <c r="C169" s="327" t="s">
        <v>1549</v>
      </c>
      <c r="D169" s="323" t="s">
        <v>1549</v>
      </c>
      <c r="E169" s="324" t="s">
        <v>1549</v>
      </c>
    </row>
    <row r="170" spans="1:5">
      <c r="A170" s="328" t="s">
        <v>1809</v>
      </c>
      <c r="B170" s="326" t="s">
        <v>1549</v>
      </c>
      <c r="C170" s="327" t="s">
        <v>1549</v>
      </c>
      <c r="D170" s="329">
        <v>1</v>
      </c>
      <c r="E170" s="331">
        <v>1</v>
      </c>
    </row>
    <row r="171" spans="1:5">
      <c r="A171" s="328" t="s">
        <v>1810</v>
      </c>
      <c r="B171" s="326" t="s">
        <v>1549</v>
      </c>
      <c r="C171" s="327" t="s">
        <v>1549</v>
      </c>
      <c r="D171" s="329">
        <v>4</v>
      </c>
      <c r="E171" s="331">
        <v>4</v>
      </c>
    </row>
    <row r="172" spans="1:5">
      <c r="A172" s="328" t="s">
        <v>1811</v>
      </c>
      <c r="B172" s="326" t="s">
        <v>1549</v>
      </c>
      <c r="C172" s="327" t="s">
        <v>1549</v>
      </c>
      <c r="D172" s="329">
        <v>200</v>
      </c>
      <c r="E172" s="331">
        <v>1093</v>
      </c>
    </row>
    <row r="173" spans="1:5">
      <c r="A173" s="328" t="s">
        <v>1812</v>
      </c>
      <c r="B173" s="326" t="s">
        <v>1549</v>
      </c>
      <c r="C173" s="327" t="s">
        <v>1549</v>
      </c>
      <c r="D173" s="329">
        <v>23</v>
      </c>
      <c r="E173" s="331">
        <v>28</v>
      </c>
    </row>
    <row r="174" spans="1:5">
      <c r="A174" s="328" t="s">
        <v>1813</v>
      </c>
      <c r="B174" s="326" t="s">
        <v>1549</v>
      </c>
      <c r="C174" s="327" t="s">
        <v>1549</v>
      </c>
      <c r="D174" s="329">
        <v>3</v>
      </c>
      <c r="E174" s="331">
        <v>4</v>
      </c>
    </row>
    <row r="175" spans="1:5">
      <c r="A175" s="328" t="s">
        <v>1814</v>
      </c>
      <c r="B175" s="326" t="s">
        <v>1549</v>
      </c>
      <c r="C175" s="327" t="s">
        <v>1549</v>
      </c>
      <c r="D175" s="329">
        <v>1037</v>
      </c>
      <c r="E175" s="331">
        <v>1068</v>
      </c>
    </row>
    <row r="176" spans="1:5" ht="25.5">
      <c r="A176" s="328" t="s">
        <v>1815</v>
      </c>
      <c r="B176" s="326" t="s">
        <v>1549</v>
      </c>
      <c r="C176" s="327" t="s">
        <v>1549</v>
      </c>
      <c r="D176" s="329">
        <v>3</v>
      </c>
      <c r="E176" s="331">
        <v>1</v>
      </c>
    </row>
    <row r="177" spans="1:5" ht="25.5">
      <c r="A177" s="328" t="s">
        <v>1816</v>
      </c>
      <c r="B177" s="326" t="s">
        <v>1549</v>
      </c>
      <c r="C177" s="327" t="s">
        <v>1549</v>
      </c>
      <c r="D177" s="329">
        <v>11</v>
      </c>
      <c r="E177" s="331">
        <v>20</v>
      </c>
    </row>
    <row r="178" spans="1:5">
      <c r="A178" s="325" t="s">
        <v>1817</v>
      </c>
      <c r="B178" s="326" t="s">
        <v>1549</v>
      </c>
      <c r="C178" s="327" t="s">
        <v>1549</v>
      </c>
      <c r="D178" s="323" t="s">
        <v>1549</v>
      </c>
      <c r="E178" s="324" t="s">
        <v>1549</v>
      </c>
    </row>
    <row r="179" spans="1:5" ht="25.5">
      <c r="A179" s="328" t="s">
        <v>1818</v>
      </c>
      <c r="B179" s="326" t="s">
        <v>1549</v>
      </c>
      <c r="C179" s="327" t="s">
        <v>1549</v>
      </c>
      <c r="D179" s="329">
        <v>20</v>
      </c>
      <c r="E179" s="331">
        <v>37</v>
      </c>
    </row>
    <row r="180" spans="1:5" ht="25.5">
      <c r="A180" s="328" t="s">
        <v>1819</v>
      </c>
      <c r="B180" s="326" t="s">
        <v>1549</v>
      </c>
      <c r="C180" s="327" t="s">
        <v>1549</v>
      </c>
      <c r="D180" s="329">
        <v>12</v>
      </c>
      <c r="E180" s="331">
        <v>18</v>
      </c>
    </row>
    <row r="181" spans="1:5" ht="25.5">
      <c r="A181" s="328" t="s">
        <v>1820</v>
      </c>
      <c r="B181" s="326" t="s">
        <v>1549</v>
      </c>
      <c r="C181" s="327" t="s">
        <v>1549</v>
      </c>
      <c r="D181" s="329">
        <v>13</v>
      </c>
      <c r="E181" s="331">
        <v>14</v>
      </c>
    </row>
    <row r="182" spans="1:5" ht="25.5">
      <c r="A182" s="328" t="s">
        <v>1821</v>
      </c>
      <c r="B182" s="326" t="s">
        <v>1549</v>
      </c>
      <c r="C182" s="327" t="s">
        <v>1549</v>
      </c>
      <c r="D182" s="329">
        <v>18</v>
      </c>
      <c r="E182" s="331">
        <v>16</v>
      </c>
    </row>
    <row r="183" spans="1:5" ht="25.5">
      <c r="A183" s="328" t="s">
        <v>1822</v>
      </c>
      <c r="B183" s="326" t="s">
        <v>1549</v>
      </c>
      <c r="C183" s="327" t="s">
        <v>1549</v>
      </c>
      <c r="D183" s="329">
        <v>4</v>
      </c>
      <c r="E183" s="331">
        <v>6</v>
      </c>
    </row>
    <row r="184" spans="1:5">
      <c r="A184" s="328" t="s">
        <v>1823</v>
      </c>
      <c r="B184" s="326" t="s">
        <v>1549</v>
      </c>
      <c r="C184" s="327" t="s">
        <v>1549</v>
      </c>
      <c r="D184" s="329">
        <v>1</v>
      </c>
      <c r="E184" s="331">
        <v>3</v>
      </c>
    </row>
    <row r="185" spans="1:5">
      <c r="A185" s="328" t="s">
        <v>1824</v>
      </c>
      <c r="B185" s="326" t="s">
        <v>1549</v>
      </c>
      <c r="C185" s="327" t="s">
        <v>1549</v>
      </c>
      <c r="D185" s="329">
        <v>109</v>
      </c>
      <c r="E185" s="331">
        <v>152</v>
      </c>
    </row>
    <row r="186" spans="1:5">
      <c r="A186" s="328" t="s">
        <v>1825</v>
      </c>
      <c r="B186" s="326" t="s">
        <v>1549</v>
      </c>
      <c r="C186" s="327" t="s">
        <v>1549</v>
      </c>
      <c r="D186" s="329">
        <v>55</v>
      </c>
      <c r="E186" s="331">
        <v>155</v>
      </c>
    </row>
    <row r="187" spans="1:5">
      <c r="A187" s="320" t="s">
        <v>1826</v>
      </c>
      <c r="B187" s="334">
        <v>355</v>
      </c>
      <c r="C187" s="322">
        <v>3170</v>
      </c>
      <c r="D187" s="323" t="s">
        <v>1549</v>
      </c>
      <c r="E187" s="324" t="s">
        <v>1549</v>
      </c>
    </row>
    <row r="188" spans="1:5">
      <c r="A188" s="325" t="s">
        <v>1827</v>
      </c>
      <c r="B188" s="326" t="s">
        <v>1549</v>
      </c>
      <c r="C188" s="327" t="s">
        <v>1549</v>
      </c>
      <c r="D188" s="335">
        <v>211</v>
      </c>
      <c r="E188" s="333">
        <v>202</v>
      </c>
    </row>
    <row r="189" spans="1:5" ht="25.5">
      <c r="A189" s="325" t="s">
        <v>1828</v>
      </c>
      <c r="B189" s="326" t="s">
        <v>1549</v>
      </c>
      <c r="C189" s="327" t="s">
        <v>1549</v>
      </c>
      <c r="D189" s="335">
        <v>141</v>
      </c>
      <c r="E189" s="333">
        <v>357</v>
      </c>
    </row>
    <row r="190" spans="1:5" ht="15.75" thickBot="1">
      <c r="A190" s="336" t="s">
        <v>4</v>
      </c>
      <c r="B190" s="337">
        <v>6163</v>
      </c>
      <c r="C190" s="338">
        <v>24725</v>
      </c>
      <c r="D190" s="339"/>
      <c r="E190" s="340"/>
    </row>
    <row r="191" spans="1:5" ht="15.75" thickBot="1"/>
    <row r="192" spans="1:5">
      <c r="A192" s="1222" t="s">
        <v>559</v>
      </c>
      <c r="B192" s="1185" t="s">
        <v>64</v>
      </c>
      <c r="C192" s="1316"/>
      <c r="D192" s="1317" t="s">
        <v>729</v>
      </c>
      <c r="E192" s="1318"/>
    </row>
    <row r="193" spans="1:5">
      <c r="A193" s="1315"/>
      <c r="B193" s="234" t="s">
        <v>103</v>
      </c>
      <c r="C193" s="124" t="s">
        <v>104</v>
      </c>
      <c r="D193" s="249" t="s">
        <v>84</v>
      </c>
      <c r="E193" s="235" t="s">
        <v>83</v>
      </c>
    </row>
    <row r="194" spans="1:5">
      <c r="A194" s="16" t="s">
        <v>80</v>
      </c>
      <c r="B194" s="12"/>
      <c r="C194" s="27"/>
      <c r="D194" s="16"/>
      <c r="E194" s="36"/>
    </row>
    <row r="195" spans="1:5">
      <c r="A195" s="679" t="s">
        <v>730</v>
      </c>
      <c r="B195" s="719">
        <v>0</v>
      </c>
      <c r="C195" s="691">
        <v>3000</v>
      </c>
      <c r="D195" s="682"/>
      <c r="E195" s="683"/>
    </row>
    <row r="196" spans="1:5">
      <c r="A196" s="679" t="s">
        <v>731</v>
      </c>
      <c r="B196" s="719">
        <v>0</v>
      </c>
      <c r="C196" s="691">
        <v>1517.5</v>
      </c>
      <c r="D196" s="682"/>
      <c r="E196" s="683"/>
    </row>
    <row r="197" spans="1:5">
      <c r="A197" s="679" t="s">
        <v>732</v>
      </c>
      <c r="B197" s="719">
        <v>0</v>
      </c>
      <c r="C197" s="691">
        <v>4000</v>
      </c>
      <c r="D197" s="682"/>
      <c r="E197" s="683"/>
    </row>
    <row r="198" spans="1:5">
      <c r="A198" s="679" t="s">
        <v>733</v>
      </c>
      <c r="B198" s="719">
        <v>0</v>
      </c>
      <c r="C198" s="691">
        <v>2000</v>
      </c>
      <c r="D198" s="682"/>
      <c r="E198" s="683"/>
    </row>
    <row r="199" spans="1:5">
      <c r="A199" s="679" t="s">
        <v>734</v>
      </c>
      <c r="B199" s="719">
        <v>0</v>
      </c>
      <c r="C199" s="691">
        <v>3000</v>
      </c>
      <c r="D199" s="682"/>
      <c r="E199" s="683"/>
    </row>
    <row r="200" spans="1:5">
      <c r="A200" s="679" t="s">
        <v>735</v>
      </c>
      <c r="B200" s="719">
        <v>1396</v>
      </c>
      <c r="C200" s="691">
        <v>2604</v>
      </c>
      <c r="D200" s="682"/>
      <c r="E200" s="683"/>
    </row>
    <row r="201" spans="1:5">
      <c r="A201" s="679" t="s">
        <v>736</v>
      </c>
      <c r="B201" s="719">
        <v>2796</v>
      </c>
      <c r="C201" s="691">
        <v>7204</v>
      </c>
      <c r="D201" s="682"/>
      <c r="E201" s="683"/>
    </row>
    <row r="202" spans="1:5">
      <c r="A202" s="679" t="s">
        <v>737</v>
      </c>
      <c r="B202" s="719">
        <v>0</v>
      </c>
      <c r="C202" s="691">
        <v>3057.5</v>
      </c>
      <c r="D202" s="682"/>
      <c r="E202" s="683"/>
    </row>
    <row r="203" spans="1:5" ht="15.75" thickBot="1">
      <c r="A203" s="686" t="s">
        <v>4</v>
      </c>
      <c r="B203" s="692">
        <f>SUM(B195:B202)</f>
        <v>4192</v>
      </c>
      <c r="C203" s="693">
        <f>SUM(C195:C202)</f>
        <v>26383</v>
      </c>
      <c r="D203" s="686"/>
      <c r="E203" s="689"/>
    </row>
    <row r="204" spans="1:5">
      <c r="A204" s="382" t="s">
        <v>1548</v>
      </c>
      <c r="B204" s="381"/>
      <c r="C204" s="381"/>
    </row>
    <row r="205" spans="1:5" ht="15.75" thickBot="1">
      <c r="A205" s="348"/>
    </row>
    <row r="206" spans="1:5" ht="30" customHeight="1">
      <c r="A206" s="1222" t="s">
        <v>573</v>
      </c>
      <c r="B206" s="1185" t="s">
        <v>64</v>
      </c>
      <c r="C206" s="1316"/>
      <c r="D206" s="1317" t="s">
        <v>82</v>
      </c>
      <c r="E206" s="1318"/>
    </row>
    <row r="207" spans="1:5">
      <c r="A207" s="1315"/>
      <c r="B207" s="234" t="s">
        <v>103</v>
      </c>
      <c r="C207" s="124" t="s">
        <v>104</v>
      </c>
      <c r="D207" s="249" t="s">
        <v>84</v>
      </c>
      <c r="E207" s="235" t="s">
        <v>83</v>
      </c>
    </row>
    <row r="208" spans="1:5">
      <c r="A208" s="16" t="s">
        <v>80</v>
      </c>
      <c r="B208" s="12"/>
      <c r="C208" s="12"/>
      <c r="D208" s="344"/>
      <c r="E208" s="36"/>
    </row>
    <row r="209" spans="1:5">
      <c r="A209" s="679" t="s">
        <v>930</v>
      </c>
      <c r="B209" s="720"/>
      <c r="C209" s="721">
        <v>2237.08</v>
      </c>
      <c r="D209" s="682">
        <v>157</v>
      </c>
      <c r="E209" s="683">
        <v>183</v>
      </c>
    </row>
    <row r="210" spans="1:5">
      <c r="A210" s="679" t="s">
        <v>931</v>
      </c>
      <c r="B210" s="720"/>
      <c r="C210" s="721">
        <v>13455.178000000002</v>
      </c>
      <c r="D210" s="682">
        <v>26</v>
      </c>
      <c r="E210" s="683">
        <v>29.8</v>
      </c>
    </row>
    <row r="211" spans="1:5">
      <c r="A211" s="722" t="s">
        <v>932</v>
      </c>
      <c r="B211" s="723"/>
      <c r="C211" s="724">
        <v>134</v>
      </c>
      <c r="D211" s="725">
        <v>0</v>
      </c>
      <c r="E211" s="726">
        <v>2</v>
      </c>
    </row>
    <row r="212" spans="1:5">
      <c r="A212" s="722" t="s">
        <v>933</v>
      </c>
      <c r="B212" s="723">
        <v>5650</v>
      </c>
      <c r="C212" s="724">
        <v>2655.34</v>
      </c>
      <c r="D212" s="725">
        <v>23</v>
      </c>
      <c r="E212" s="726">
        <v>153</v>
      </c>
    </row>
    <row r="213" spans="1:5">
      <c r="A213" s="722" t="s">
        <v>934</v>
      </c>
      <c r="B213" s="723"/>
      <c r="C213" s="724">
        <v>1252.4000000000001</v>
      </c>
      <c r="D213" s="725">
        <v>10</v>
      </c>
      <c r="E213" s="726">
        <v>38</v>
      </c>
    </row>
    <row r="214" spans="1:5">
      <c r="A214" s="722" t="s">
        <v>1829</v>
      </c>
      <c r="B214" s="723">
        <v>90</v>
      </c>
      <c r="C214" s="724">
        <v>2735</v>
      </c>
      <c r="D214" s="725">
        <v>22</v>
      </c>
      <c r="E214" s="726">
        <v>33</v>
      </c>
    </row>
    <row r="215" spans="1:5" ht="15.75" thickBot="1">
      <c r="A215" s="686" t="s">
        <v>4</v>
      </c>
      <c r="B215" s="727">
        <v>5740</v>
      </c>
      <c r="C215" s="727">
        <v>22469</v>
      </c>
      <c r="D215" s="686">
        <v>238</v>
      </c>
      <c r="E215" s="689">
        <v>438.8</v>
      </c>
    </row>
    <row r="216" spans="1:5" ht="15.75" thickBot="1"/>
    <row r="217" spans="1:5" ht="15" customHeight="1">
      <c r="A217" s="1222" t="s">
        <v>575</v>
      </c>
      <c r="B217" s="1185" t="s">
        <v>64</v>
      </c>
      <c r="C217" s="1316"/>
      <c r="D217" s="1317" t="s">
        <v>82</v>
      </c>
      <c r="E217" s="1318"/>
    </row>
    <row r="218" spans="1:5">
      <c r="A218" s="1315"/>
      <c r="B218" s="234" t="s">
        <v>103</v>
      </c>
      <c r="C218" s="124" t="s">
        <v>104</v>
      </c>
      <c r="D218" s="249" t="s">
        <v>84</v>
      </c>
      <c r="E218" s="235" t="s">
        <v>83</v>
      </c>
    </row>
    <row r="219" spans="1:5">
      <c r="A219" s="16" t="s">
        <v>80</v>
      </c>
      <c r="B219" s="12"/>
      <c r="C219" s="27"/>
      <c r="D219" s="16"/>
      <c r="E219" s="36"/>
    </row>
    <row r="220" spans="1:5">
      <c r="A220" s="728" t="s">
        <v>935</v>
      </c>
      <c r="B220" s="729"/>
      <c r="C220" s="729">
        <v>2629</v>
      </c>
      <c r="D220" s="730"/>
      <c r="E220" s="731"/>
    </row>
    <row r="221" spans="1:5">
      <c r="A221" s="732" t="s">
        <v>936</v>
      </c>
      <c r="B221" s="733"/>
      <c r="C221" s="734"/>
      <c r="D221" s="735"/>
      <c r="E221" s="736"/>
    </row>
    <row r="222" spans="1:5" ht="24.75">
      <c r="A222" s="737" t="s">
        <v>937</v>
      </c>
      <c r="B222" s="738"/>
      <c r="C222" s="739"/>
      <c r="D222" s="740" t="s">
        <v>938</v>
      </c>
      <c r="E222" s="741" t="s">
        <v>1830</v>
      </c>
    </row>
    <row r="223" spans="1:5" ht="84.75">
      <c r="A223" s="742" t="s">
        <v>940</v>
      </c>
      <c r="B223" s="743"/>
      <c r="C223" s="744"/>
      <c r="D223" s="745" t="s">
        <v>941</v>
      </c>
      <c r="E223" s="741" t="s">
        <v>1831</v>
      </c>
    </row>
    <row r="224" spans="1:5" ht="24.75">
      <c r="A224" s="737" t="s">
        <v>942</v>
      </c>
      <c r="B224" s="743"/>
      <c r="C224" s="744"/>
      <c r="D224" s="745" t="s">
        <v>943</v>
      </c>
      <c r="E224" s="746" t="s">
        <v>1832</v>
      </c>
    </row>
    <row r="225" spans="1:5" ht="84.75">
      <c r="A225" s="742" t="s">
        <v>944</v>
      </c>
      <c r="B225" s="743"/>
      <c r="C225" s="744"/>
      <c r="D225" s="745" t="s">
        <v>945</v>
      </c>
      <c r="E225" s="746" t="s">
        <v>1833</v>
      </c>
    </row>
    <row r="226" spans="1:5" ht="24.75">
      <c r="A226" s="747" t="s">
        <v>946</v>
      </c>
      <c r="B226" s="733"/>
      <c r="C226" s="734"/>
      <c r="D226" s="735"/>
      <c r="E226" s="734"/>
    </row>
    <row r="227" spans="1:5" ht="60.75">
      <c r="A227" s="748" t="s">
        <v>947</v>
      </c>
      <c r="B227" s="743"/>
      <c r="C227" s="744"/>
      <c r="D227" s="745" t="s">
        <v>948</v>
      </c>
      <c r="E227" s="746" t="s">
        <v>1834</v>
      </c>
    </row>
    <row r="228" spans="1:5" ht="60.75">
      <c r="A228" s="748" t="s">
        <v>949</v>
      </c>
      <c r="B228" s="743"/>
      <c r="C228" s="744"/>
      <c r="D228" s="745" t="s">
        <v>939</v>
      </c>
      <c r="E228" s="746" t="s">
        <v>1835</v>
      </c>
    </row>
    <row r="229" spans="1:5" ht="24.75">
      <c r="A229" s="748" t="s">
        <v>950</v>
      </c>
      <c r="B229" s="743"/>
      <c r="C229" s="744"/>
      <c r="D229" s="745" t="s">
        <v>948</v>
      </c>
      <c r="E229" s="749" t="s">
        <v>1836</v>
      </c>
    </row>
    <row r="230" spans="1:5" ht="24.75">
      <c r="A230" s="747" t="s">
        <v>951</v>
      </c>
      <c r="B230" s="733"/>
      <c r="C230" s="734"/>
      <c r="D230" s="735"/>
      <c r="E230" s="734"/>
    </row>
    <row r="231" spans="1:5" ht="84">
      <c r="A231" s="748" t="s">
        <v>952</v>
      </c>
      <c r="B231" s="738"/>
      <c r="C231" s="739"/>
      <c r="D231" s="750" t="s">
        <v>953</v>
      </c>
      <c r="E231" s="751" t="s">
        <v>1837</v>
      </c>
    </row>
    <row r="232" spans="1:5" ht="108">
      <c r="A232" s="752" t="s">
        <v>954</v>
      </c>
      <c r="B232" s="743"/>
      <c r="C232" s="744"/>
      <c r="D232" s="750" t="s">
        <v>948</v>
      </c>
      <c r="E232" s="751" t="s">
        <v>1838</v>
      </c>
    </row>
    <row r="233" spans="1:5" ht="60">
      <c r="A233" s="748" t="s">
        <v>955</v>
      </c>
      <c r="B233" s="743"/>
      <c r="C233" s="744"/>
      <c r="D233" s="750" t="s">
        <v>948</v>
      </c>
      <c r="E233" s="751" t="s">
        <v>1839</v>
      </c>
    </row>
    <row r="234" spans="1:5" ht="144">
      <c r="A234" s="748" t="s">
        <v>956</v>
      </c>
      <c r="B234" s="743"/>
      <c r="C234" s="744"/>
      <c r="D234" s="753" t="s">
        <v>957</v>
      </c>
      <c r="E234" s="751" t="s">
        <v>1840</v>
      </c>
    </row>
    <row r="235" spans="1:5" ht="36.75">
      <c r="A235" s="748" t="s">
        <v>958</v>
      </c>
      <c r="B235" s="743"/>
      <c r="C235" s="744"/>
      <c r="D235" s="750" t="s">
        <v>948</v>
      </c>
      <c r="E235" s="746" t="s">
        <v>1841</v>
      </c>
    </row>
    <row r="236" spans="1:5" ht="96.75">
      <c r="A236" s="754" t="s">
        <v>959</v>
      </c>
      <c r="B236" s="743"/>
      <c r="C236" s="744"/>
      <c r="D236" s="750" t="s">
        <v>960</v>
      </c>
      <c r="E236" s="746" t="s">
        <v>1842</v>
      </c>
    </row>
    <row r="237" spans="1:5">
      <c r="A237" s="755" t="s">
        <v>961</v>
      </c>
      <c r="B237" s="756"/>
      <c r="C237" s="757">
        <v>973</v>
      </c>
      <c r="D237" s="758"/>
      <c r="E237" s="757"/>
    </row>
    <row r="238" spans="1:5" ht="24.75">
      <c r="A238" s="759" t="s">
        <v>962</v>
      </c>
      <c r="B238" s="743"/>
      <c r="C238" s="744"/>
      <c r="D238" s="750" t="s">
        <v>948</v>
      </c>
      <c r="E238" s="746" t="s">
        <v>1843</v>
      </c>
    </row>
    <row r="239" spans="1:5" ht="24.75">
      <c r="A239" s="748" t="s">
        <v>963</v>
      </c>
      <c r="B239" s="743"/>
      <c r="C239" s="744"/>
      <c r="D239" s="750" t="s">
        <v>948</v>
      </c>
      <c r="E239" s="746" t="s">
        <v>1843</v>
      </c>
    </row>
    <row r="240" spans="1:5" ht="24.75">
      <c r="A240" s="748" t="s">
        <v>964</v>
      </c>
      <c r="B240" s="743"/>
      <c r="C240" s="744"/>
      <c r="D240" s="750" t="s">
        <v>948</v>
      </c>
      <c r="E240" s="746" t="s">
        <v>1844</v>
      </c>
    </row>
    <row r="241" spans="1:5" ht="24.75">
      <c r="A241" s="748" t="s">
        <v>965</v>
      </c>
      <c r="B241" s="743"/>
      <c r="C241" s="744"/>
      <c r="D241" s="750" t="s">
        <v>966</v>
      </c>
      <c r="E241" s="749" t="s">
        <v>1845</v>
      </c>
    </row>
    <row r="242" spans="1:5">
      <c r="A242" s="748" t="s">
        <v>967</v>
      </c>
      <c r="B242" s="743"/>
      <c r="C242" s="744"/>
      <c r="D242" s="750" t="s">
        <v>966</v>
      </c>
      <c r="E242" s="749" t="s">
        <v>1846</v>
      </c>
    </row>
    <row r="243" spans="1:5">
      <c r="A243" s="748" t="s">
        <v>968</v>
      </c>
      <c r="B243" s="743"/>
      <c r="C243" s="744"/>
      <c r="D243" s="750" t="s">
        <v>966</v>
      </c>
      <c r="E243" s="749" t="s">
        <v>1847</v>
      </c>
    </row>
    <row r="244" spans="1:5" ht="26.25">
      <c r="A244" s="752" t="s">
        <v>969</v>
      </c>
      <c r="B244" s="743"/>
      <c r="C244" s="744"/>
      <c r="D244" s="750" t="s">
        <v>966</v>
      </c>
      <c r="E244" s="760" t="s">
        <v>1848</v>
      </c>
    </row>
    <row r="245" spans="1:5" ht="36.75">
      <c r="A245" s="748" t="s">
        <v>970</v>
      </c>
      <c r="B245" s="743"/>
      <c r="C245" s="744"/>
      <c r="D245" s="753" t="s">
        <v>971</v>
      </c>
      <c r="E245" s="746" t="s">
        <v>1849</v>
      </c>
    </row>
    <row r="246" spans="1:5" ht="24.75">
      <c r="A246" s="748" t="s">
        <v>972</v>
      </c>
      <c r="B246" s="743"/>
      <c r="C246" s="744"/>
      <c r="D246" s="750" t="s">
        <v>966</v>
      </c>
      <c r="E246" s="741" t="s">
        <v>1850</v>
      </c>
    </row>
    <row r="247" spans="1:5" ht="36.75">
      <c r="A247" s="748" t="s">
        <v>973</v>
      </c>
      <c r="B247" s="743"/>
      <c r="C247" s="744"/>
      <c r="D247" s="750" t="s">
        <v>966</v>
      </c>
      <c r="E247" s="749" t="s">
        <v>1851</v>
      </c>
    </row>
    <row r="248" spans="1:5">
      <c r="A248" s="755" t="s">
        <v>974</v>
      </c>
      <c r="B248" s="756"/>
      <c r="C248" s="757">
        <v>866</v>
      </c>
      <c r="D248" s="761"/>
      <c r="E248" s="757"/>
    </row>
    <row r="249" spans="1:5" ht="96">
      <c r="A249" s="752" t="s">
        <v>975</v>
      </c>
      <c r="B249" s="743"/>
      <c r="C249" s="744"/>
      <c r="D249" s="762">
        <v>0</v>
      </c>
      <c r="E249" s="763" t="s">
        <v>1852</v>
      </c>
    </row>
    <row r="250" spans="1:5" ht="45">
      <c r="A250" s="752" t="s">
        <v>976</v>
      </c>
      <c r="B250" s="743"/>
      <c r="C250" s="744"/>
      <c r="D250" s="762">
        <v>500</v>
      </c>
      <c r="E250" s="764" t="s">
        <v>1853</v>
      </c>
    </row>
    <row r="251" spans="1:5" ht="144">
      <c r="A251" s="752" t="s">
        <v>977</v>
      </c>
      <c r="B251" s="743"/>
      <c r="C251" s="744"/>
      <c r="D251" s="762">
        <v>0</v>
      </c>
      <c r="E251" s="765" t="s">
        <v>1854</v>
      </c>
    </row>
    <row r="252" spans="1:5" ht="36.75">
      <c r="A252" s="752" t="s">
        <v>978</v>
      </c>
      <c r="B252" s="743"/>
      <c r="C252" s="744"/>
      <c r="D252" s="762">
        <v>0</v>
      </c>
      <c r="E252" s="764" t="s">
        <v>1855</v>
      </c>
    </row>
    <row r="253" spans="1:5" ht="60.75">
      <c r="A253" s="752" t="s">
        <v>979</v>
      </c>
      <c r="B253" s="743"/>
      <c r="C253" s="744"/>
      <c r="D253" s="762">
        <v>0</v>
      </c>
      <c r="E253" s="764" t="s">
        <v>1856</v>
      </c>
    </row>
    <row r="254" spans="1:5">
      <c r="A254" s="755" t="s">
        <v>980</v>
      </c>
      <c r="B254" s="756"/>
      <c r="C254" s="757">
        <v>2547</v>
      </c>
      <c r="D254" s="761"/>
      <c r="E254" s="757"/>
    </row>
    <row r="255" spans="1:5">
      <c r="A255" s="752" t="s">
        <v>981</v>
      </c>
      <c r="B255" s="743"/>
      <c r="C255" s="744"/>
      <c r="D255" s="762">
        <v>0</v>
      </c>
      <c r="E255" s="766" t="s">
        <v>1857</v>
      </c>
    </row>
    <row r="256" spans="1:5">
      <c r="A256" s="752" t="s">
        <v>982</v>
      </c>
      <c r="B256" s="743"/>
      <c r="C256" s="744"/>
      <c r="D256" s="762">
        <v>0</v>
      </c>
      <c r="E256" s="766" t="s">
        <v>1858</v>
      </c>
    </row>
    <row r="257" spans="1:5">
      <c r="A257" s="748" t="s">
        <v>983</v>
      </c>
      <c r="B257" s="743"/>
      <c r="C257" s="744"/>
      <c r="D257" s="767">
        <v>0</v>
      </c>
      <c r="E257" s="768" t="s">
        <v>1858</v>
      </c>
    </row>
    <row r="258" spans="1:5">
      <c r="A258" s="769" t="s">
        <v>1859</v>
      </c>
      <c r="B258" s="743"/>
      <c r="C258" s="744"/>
      <c r="D258" s="762">
        <v>0</v>
      </c>
      <c r="E258" s="770" t="s">
        <v>700</v>
      </c>
    </row>
    <row r="259" spans="1:5">
      <c r="A259" s="771" t="s">
        <v>1860</v>
      </c>
      <c r="B259" s="743"/>
      <c r="C259" s="744"/>
      <c r="D259" s="762">
        <v>0</v>
      </c>
      <c r="E259" s="768" t="s">
        <v>700</v>
      </c>
    </row>
    <row r="260" spans="1:5">
      <c r="A260" s="752" t="s">
        <v>984</v>
      </c>
      <c r="B260" s="743"/>
      <c r="C260" s="744"/>
      <c r="D260" s="762">
        <v>1</v>
      </c>
      <c r="E260" s="768" t="s">
        <v>700</v>
      </c>
    </row>
    <row r="261" spans="1:5">
      <c r="A261" s="772" t="s">
        <v>1861</v>
      </c>
      <c r="B261" s="743"/>
      <c r="C261" s="744"/>
      <c r="D261" s="762">
        <v>0</v>
      </c>
      <c r="E261" s="760" t="s">
        <v>700</v>
      </c>
    </row>
    <row r="262" spans="1:5">
      <c r="A262" s="772" t="s">
        <v>1862</v>
      </c>
      <c r="B262" s="743"/>
      <c r="C262" s="744"/>
      <c r="D262" s="762">
        <v>0</v>
      </c>
      <c r="E262" s="768" t="s">
        <v>700</v>
      </c>
    </row>
    <row r="263" spans="1:5">
      <c r="A263" s="772" t="s">
        <v>1863</v>
      </c>
      <c r="B263" s="743"/>
      <c r="C263" s="744"/>
      <c r="D263" s="762">
        <v>0</v>
      </c>
      <c r="E263" s="768" t="s">
        <v>1864</v>
      </c>
    </row>
    <row r="264" spans="1:5">
      <c r="A264" s="752" t="s">
        <v>986</v>
      </c>
      <c r="B264" s="773"/>
      <c r="C264" s="770"/>
      <c r="D264" s="762">
        <v>0</v>
      </c>
      <c r="E264" s="770" t="s">
        <v>700</v>
      </c>
    </row>
    <row r="265" spans="1:5" ht="60">
      <c r="A265" s="769" t="s">
        <v>985</v>
      </c>
      <c r="B265" s="773"/>
      <c r="C265" s="770"/>
      <c r="D265" s="774">
        <v>0</v>
      </c>
      <c r="E265" s="765" t="s">
        <v>1865</v>
      </c>
    </row>
    <row r="266" spans="1:5">
      <c r="A266" s="752" t="s">
        <v>988</v>
      </c>
      <c r="B266" s="773"/>
      <c r="C266" s="770"/>
      <c r="D266" s="774">
        <v>0</v>
      </c>
      <c r="E266" s="775" t="s">
        <v>700</v>
      </c>
    </row>
    <row r="267" spans="1:5">
      <c r="A267" s="752" t="s">
        <v>989</v>
      </c>
      <c r="B267" s="773"/>
      <c r="C267" s="770"/>
      <c r="D267" s="774">
        <v>0</v>
      </c>
      <c r="E267" s="776" t="s">
        <v>700</v>
      </c>
    </row>
    <row r="268" spans="1:5">
      <c r="A268" s="752" t="s">
        <v>990</v>
      </c>
      <c r="B268" s="773"/>
      <c r="C268" s="770"/>
      <c r="D268" s="774">
        <v>0</v>
      </c>
      <c r="E268" s="776" t="s">
        <v>700</v>
      </c>
    </row>
    <row r="269" spans="1:5">
      <c r="A269" s="772" t="s">
        <v>991</v>
      </c>
      <c r="B269" s="773"/>
      <c r="C269" s="770"/>
      <c r="D269" s="774"/>
      <c r="E269" s="776" t="s">
        <v>700</v>
      </c>
    </row>
    <row r="270" spans="1:5">
      <c r="A270" s="752" t="s">
        <v>992</v>
      </c>
      <c r="B270" s="773"/>
      <c r="C270" s="770"/>
      <c r="D270" s="774">
        <v>0</v>
      </c>
      <c r="E270" s="776" t="s">
        <v>700</v>
      </c>
    </row>
    <row r="271" spans="1:5">
      <c r="A271" s="772" t="s">
        <v>987</v>
      </c>
      <c r="B271" s="773"/>
      <c r="C271" s="770"/>
      <c r="D271" s="774">
        <v>0</v>
      </c>
      <c r="E271" s="776" t="s">
        <v>700</v>
      </c>
    </row>
    <row r="272" spans="1:5" ht="38.25">
      <c r="A272" s="748" t="s">
        <v>993</v>
      </c>
      <c r="B272" s="773"/>
      <c r="C272" s="770"/>
      <c r="D272" s="774">
        <v>0</v>
      </c>
      <c r="E272" s="777" t="s">
        <v>1866</v>
      </c>
    </row>
    <row r="273" spans="1:5">
      <c r="A273" s="772" t="s">
        <v>994</v>
      </c>
      <c r="B273" s="773"/>
      <c r="C273" s="770"/>
      <c r="D273" s="774" t="s">
        <v>995</v>
      </c>
      <c r="E273" s="768" t="s">
        <v>996</v>
      </c>
    </row>
    <row r="274" spans="1:5">
      <c r="A274" s="755" t="s">
        <v>997</v>
      </c>
      <c r="B274" s="756"/>
      <c r="C274" s="756">
        <v>300</v>
      </c>
      <c r="D274" s="778"/>
      <c r="E274" s="757"/>
    </row>
    <row r="275" spans="1:5" ht="108">
      <c r="A275" s="779" t="s">
        <v>1867</v>
      </c>
      <c r="B275" s="773"/>
      <c r="C275" s="770"/>
      <c r="D275" s="774">
        <v>0</v>
      </c>
      <c r="E275" s="765" t="s">
        <v>1868</v>
      </c>
    </row>
    <row r="276" spans="1:5" ht="24.75">
      <c r="A276" s="752" t="s">
        <v>1869</v>
      </c>
      <c r="B276" s="773"/>
      <c r="C276" s="770"/>
      <c r="D276" s="774">
        <v>0</v>
      </c>
      <c r="E276" s="764" t="s">
        <v>1870</v>
      </c>
    </row>
    <row r="277" spans="1:5">
      <c r="A277" s="780" t="s">
        <v>998</v>
      </c>
      <c r="B277" s="781">
        <v>3220</v>
      </c>
      <c r="C277" s="782">
        <v>280</v>
      </c>
      <c r="D277" s="783"/>
      <c r="E277" s="784"/>
    </row>
    <row r="278" spans="1:5">
      <c r="A278" s="752" t="s">
        <v>999</v>
      </c>
      <c r="B278" s="773"/>
      <c r="C278" s="770"/>
      <c r="D278" s="785" t="s">
        <v>1000</v>
      </c>
      <c r="E278" s="775" t="s">
        <v>1871</v>
      </c>
    </row>
    <row r="279" spans="1:5" ht="36.75">
      <c r="A279" s="752" t="s">
        <v>1001</v>
      </c>
      <c r="B279" s="773"/>
      <c r="C279" s="770"/>
      <c r="D279" s="785" t="s">
        <v>1002</v>
      </c>
      <c r="E279" s="764" t="s">
        <v>1872</v>
      </c>
    </row>
    <row r="280" spans="1:5">
      <c r="A280" s="752" t="s">
        <v>1003</v>
      </c>
      <c r="B280" s="773"/>
      <c r="C280" s="770"/>
      <c r="D280" s="774">
        <v>24</v>
      </c>
      <c r="E280" s="786" t="s">
        <v>1873</v>
      </c>
    </row>
    <row r="281" spans="1:5">
      <c r="A281" s="752" t="s">
        <v>1004</v>
      </c>
      <c r="B281" s="773"/>
      <c r="C281" s="770"/>
      <c r="D281" s="753" t="s">
        <v>1000</v>
      </c>
      <c r="E281" s="775" t="s">
        <v>1871</v>
      </c>
    </row>
    <row r="282" spans="1:5" ht="24.75">
      <c r="A282" s="748" t="s">
        <v>1005</v>
      </c>
      <c r="B282" s="773"/>
      <c r="C282" s="770"/>
      <c r="D282" s="774">
        <v>1.3</v>
      </c>
      <c r="E282" s="764" t="s">
        <v>1874</v>
      </c>
    </row>
    <row r="283" spans="1:5" ht="24.75">
      <c r="A283" s="752" t="s">
        <v>1006</v>
      </c>
      <c r="B283" s="773"/>
      <c r="C283" s="770"/>
      <c r="D283" s="787">
        <v>0.7</v>
      </c>
      <c r="E283" s="764" t="s">
        <v>1875</v>
      </c>
    </row>
    <row r="284" spans="1:5" ht="36.75">
      <c r="A284" s="752" t="s">
        <v>1007</v>
      </c>
      <c r="B284" s="773"/>
      <c r="C284" s="770"/>
      <c r="D284" s="787">
        <v>0.4</v>
      </c>
      <c r="E284" s="764" t="s">
        <v>1876</v>
      </c>
    </row>
    <row r="285" spans="1:5" ht="36.75">
      <c r="A285" s="752" t="s">
        <v>1008</v>
      </c>
      <c r="B285" s="773"/>
      <c r="C285" s="770"/>
      <c r="D285" s="787">
        <v>1</v>
      </c>
      <c r="E285" s="764" t="s">
        <v>1877</v>
      </c>
    </row>
    <row r="286" spans="1:5" ht="24.75">
      <c r="A286" s="748" t="s">
        <v>1009</v>
      </c>
      <c r="B286" s="773"/>
      <c r="C286" s="770"/>
      <c r="D286" s="787">
        <v>1</v>
      </c>
      <c r="E286" s="775" t="s">
        <v>1871</v>
      </c>
    </row>
    <row r="287" spans="1:5" ht="24.75">
      <c r="A287" s="752" t="s">
        <v>1010</v>
      </c>
      <c r="B287" s="773"/>
      <c r="C287" s="770"/>
      <c r="D287" s="774"/>
      <c r="E287" s="764" t="s">
        <v>1878</v>
      </c>
    </row>
    <row r="288" spans="1:5">
      <c r="A288" s="728" t="s">
        <v>1011</v>
      </c>
      <c r="B288" s="729"/>
      <c r="C288" s="729"/>
      <c r="D288" s="730"/>
      <c r="E288" s="731"/>
    </row>
    <row r="289" spans="1:5">
      <c r="A289" s="788" t="s">
        <v>1012</v>
      </c>
      <c r="B289" s="789"/>
      <c r="C289" s="790">
        <v>289</v>
      </c>
      <c r="D289" s="791"/>
      <c r="E289" s="792"/>
    </row>
    <row r="290" spans="1:5" ht="24.75">
      <c r="A290" s="752" t="s">
        <v>1013</v>
      </c>
      <c r="B290" s="773"/>
      <c r="C290" s="770"/>
      <c r="D290" s="774">
        <v>0</v>
      </c>
      <c r="E290" s="793" t="s">
        <v>1879</v>
      </c>
    </row>
    <row r="291" spans="1:5" ht="49.5" thickBot="1">
      <c r="A291" s="752" t="s">
        <v>1014</v>
      </c>
      <c r="B291" s="773"/>
      <c r="C291" s="770"/>
      <c r="D291" s="794">
        <v>10</v>
      </c>
      <c r="E291" s="793" t="s">
        <v>1880</v>
      </c>
    </row>
    <row r="292" spans="1:5" ht="72">
      <c r="A292" s="748" t="s">
        <v>1015</v>
      </c>
      <c r="B292" s="773"/>
      <c r="C292" s="770"/>
      <c r="D292" s="762" t="s">
        <v>966</v>
      </c>
      <c r="E292" s="795" t="s">
        <v>1881</v>
      </c>
    </row>
    <row r="293" spans="1:5" ht="24.75">
      <c r="A293" s="752" t="s">
        <v>1016</v>
      </c>
      <c r="B293" s="773"/>
      <c r="C293" s="770"/>
      <c r="D293" s="796" t="s">
        <v>1017</v>
      </c>
      <c r="E293" s="793" t="s">
        <v>1882</v>
      </c>
    </row>
    <row r="294" spans="1:5">
      <c r="A294" s="752" t="s">
        <v>1018</v>
      </c>
      <c r="B294" s="773"/>
      <c r="C294" s="770"/>
      <c r="D294" s="762" t="s">
        <v>966</v>
      </c>
      <c r="E294" s="797" t="s">
        <v>1883</v>
      </c>
    </row>
    <row r="295" spans="1:5" ht="36.75">
      <c r="A295" s="748" t="s">
        <v>1019</v>
      </c>
      <c r="B295" s="773"/>
      <c r="C295" s="770"/>
      <c r="D295" s="762" t="s">
        <v>966</v>
      </c>
      <c r="E295" s="793" t="s">
        <v>1884</v>
      </c>
    </row>
    <row r="296" spans="1:5" ht="24.75">
      <c r="A296" s="748" t="s">
        <v>1020</v>
      </c>
      <c r="B296" s="773"/>
      <c r="C296" s="770"/>
      <c r="D296" s="762" t="s">
        <v>966</v>
      </c>
      <c r="E296" s="793" t="s">
        <v>1885</v>
      </c>
    </row>
    <row r="297" spans="1:5" ht="36.75">
      <c r="A297" s="752" t="s">
        <v>1021</v>
      </c>
      <c r="B297" s="773"/>
      <c r="C297" s="770"/>
      <c r="D297" s="796" t="s">
        <v>1022</v>
      </c>
      <c r="E297" s="793" t="s">
        <v>1886</v>
      </c>
    </row>
    <row r="298" spans="1:5" ht="24.75">
      <c r="A298" s="798" t="s">
        <v>1023</v>
      </c>
      <c r="B298" s="799"/>
      <c r="C298" s="800">
        <v>524</v>
      </c>
      <c r="D298" s="801"/>
      <c r="E298" s="802"/>
    </row>
    <row r="299" spans="1:5">
      <c r="A299" s="748" t="s">
        <v>1024</v>
      </c>
      <c r="B299" s="773"/>
      <c r="C299" s="770"/>
      <c r="D299" s="803">
        <v>0</v>
      </c>
      <c r="E299" s="797" t="s">
        <v>1887</v>
      </c>
    </row>
    <row r="300" spans="1:5" ht="15.75" thickBot="1">
      <c r="A300" s="752" t="s">
        <v>1025</v>
      </c>
      <c r="B300" s="773"/>
      <c r="C300" s="770"/>
      <c r="D300" s="762">
        <v>0</v>
      </c>
      <c r="E300" s="797" t="s">
        <v>1888</v>
      </c>
    </row>
    <row r="301" spans="1:5" ht="15.75" thickBot="1">
      <c r="A301" s="752" t="s">
        <v>1026</v>
      </c>
      <c r="B301" s="773"/>
      <c r="C301" s="770"/>
      <c r="D301" s="762">
        <v>0</v>
      </c>
      <c r="E301" s="804" t="s">
        <v>1889</v>
      </c>
    </row>
    <row r="302" spans="1:5">
      <c r="A302" s="748" t="s">
        <v>1027</v>
      </c>
      <c r="B302" s="773"/>
      <c r="C302" s="770"/>
      <c r="D302" s="762">
        <v>0</v>
      </c>
      <c r="E302" s="805">
        <v>2</v>
      </c>
    </row>
    <row r="303" spans="1:5">
      <c r="A303" s="748" t="s">
        <v>1028</v>
      </c>
      <c r="B303" s="773"/>
      <c r="C303" s="770"/>
      <c r="D303" s="762">
        <v>0</v>
      </c>
      <c r="E303" s="805">
        <v>1</v>
      </c>
    </row>
    <row r="304" spans="1:5">
      <c r="A304" s="752" t="s">
        <v>1029</v>
      </c>
      <c r="B304" s="773"/>
      <c r="C304" s="770"/>
      <c r="D304" s="762">
        <v>0</v>
      </c>
      <c r="E304" s="775" t="s">
        <v>1890</v>
      </c>
    </row>
    <row r="305" spans="1:5">
      <c r="A305" s="752" t="s">
        <v>1030</v>
      </c>
      <c r="B305" s="773"/>
      <c r="C305" s="770"/>
      <c r="D305" s="762">
        <v>0</v>
      </c>
      <c r="E305" s="775" t="s">
        <v>1890</v>
      </c>
    </row>
    <row r="306" spans="1:5">
      <c r="A306" s="752" t="s">
        <v>1031</v>
      </c>
      <c r="B306" s="773"/>
      <c r="C306" s="770"/>
      <c r="D306" s="762">
        <v>0</v>
      </c>
      <c r="E306" s="775" t="s">
        <v>1891</v>
      </c>
    </row>
    <row r="307" spans="1:5" ht="24.75">
      <c r="A307" s="806" t="s">
        <v>1032</v>
      </c>
      <c r="B307" s="789"/>
      <c r="C307" s="782">
        <v>262</v>
      </c>
      <c r="D307" s="807"/>
      <c r="E307" s="792"/>
    </row>
    <row r="308" spans="1:5">
      <c r="A308" s="752" t="s">
        <v>1033</v>
      </c>
      <c r="B308" s="773"/>
      <c r="C308" s="770"/>
      <c r="D308" s="762">
        <v>2</v>
      </c>
      <c r="E308" s="775" t="s">
        <v>1892</v>
      </c>
    </row>
    <row r="309" spans="1:5" ht="48.75">
      <c r="A309" s="752" t="s">
        <v>1034</v>
      </c>
      <c r="B309" s="773"/>
      <c r="C309" s="770"/>
      <c r="D309" s="762">
        <v>6</v>
      </c>
      <c r="E309" s="764" t="s">
        <v>1893</v>
      </c>
    </row>
    <row r="310" spans="1:5">
      <c r="A310" s="752" t="s">
        <v>1035</v>
      </c>
      <c r="B310" s="773"/>
      <c r="C310" s="770"/>
      <c r="D310" s="762">
        <v>2</v>
      </c>
      <c r="E310" s="805">
        <v>5</v>
      </c>
    </row>
    <row r="311" spans="1:5" ht="60.75">
      <c r="A311" s="752" t="s">
        <v>1036</v>
      </c>
      <c r="B311" s="773"/>
      <c r="C311" s="770"/>
      <c r="D311" s="762">
        <v>0</v>
      </c>
      <c r="E311" s="764" t="s">
        <v>1894</v>
      </c>
    </row>
    <row r="312" spans="1:5" ht="84.75">
      <c r="A312" s="752" t="s">
        <v>1037</v>
      </c>
      <c r="B312" s="773"/>
      <c r="C312" s="770"/>
      <c r="D312" s="762">
        <v>0</v>
      </c>
      <c r="E312" s="764" t="s">
        <v>1895</v>
      </c>
    </row>
    <row r="313" spans="1:5">
      <c r="A313" s="752" t="s">
        <v>1031</v>
      </c>
      <c r="B313" s="808"/>
      <c r="C313" s="809"/>
      <c r="D313" s="810">
        <v>0</v>
      </c>
      <c r="E313" s="811">
        <v>2</v>
      </c>
    </row>
    <row r="314" spans="1:5">
      <c r="A314" s="752" t="s">
        <v>1038</v>
      </c>
      <c r="B314" s="808"/>
      <c r="C314" s="809"/>
      <c r="D314" s="810">
        <v>0</v>
      </c>
      <c r="E314" s="775" t="s">
        <v>1896</v>
      </c>
    </row>
    <row r="315" spans="1:5" ht="24.75">
      <c r="A315" s="806" t="s">
        <v>1039</v>
      </c>
      <c r="B315" s="789"/>
      <c r="C315" s="782">
        <v>262</v>
      </c>
      <c r="D315" s="812"/>
      <c r="E315" s="792"/>
    </row>
    <row r="316" spans="1:5">
      <c r="A316" s="752" t="s">
        <v>1033</v>
      </c>
      <c r="B316" s="773"/>
      <c r="C316" s="770"/>
      <c r="D316" s="762">
        <v>3</v>
      </c>
      <c r="E316" s="775" t="s">
        <v>1897</v>
      </c>
    </row>
    <row r="317" spans="1:5">
      <c r="A317" s="752" t="s">
        <v>1034</v>
      </c>
      <c r="B317" s="773"/>
      <c r="C317" s="770"/>
      <c r="D317" s="762">
        <v>6</v>
      </c>
      <c r="E317" s="775" t="s">
        <v>1898</v>
      </c>
    </row>
    <row r="318" spans="1:5">
      <c r="A318" s="752" t="s">
        <v>1040</v>
      </c>
      <c r="B318" s="773"/>
      <c r="C318" s="770"/>
      <c r="D318" s="762">
        <v>6</v>
      </c>
      <c r="E318" s="775" t="s">
        <v>1899</v>
      </c>
    </row>
    <row r="319" spans="1:5" ht="24.75">
      <c r="A319" s="752" t="s">
        <v>1036</v>
      </c>
      <c r="B319" s="773"/>
      <c r="C319" s="770"/>
      <c r="D319" s="762">
        <v>0</v>
      </c>
      <c r="E319" s="764" t="s">
        <v>1900</v>
      </c>
    </row>
    <row r="320" spans="1:5">
      <c r="A320" s="752" t="s">
        <v>1037</v>
      </c>
      <c r="B320" s="773"/>
      <c r="C320" s="770"/>
      <c r="D320" s="762">
        <v>4</v>
      </c>
      <c r="E320" s="775" t="s">
        <v>1901</v>
      </c>
    </row>
    <row r="321" spans="1:5" ht="24.75">
      <c r="A321" s="752" t="s">
        <v>1038</v>
      </c>
      <c r="B321" s="808"/>
      <c r="C321" s="809"/>
      <c r="D321" s="810">
        <v>0</v>
      </c>
      <c r="E321" s="764" t="s">
        <v>1902</v>
      </c>
    </row>
    <row r="322" spans="1:5" ht="96">
      <c r="A322" s="772" t="s">
        <v>1031</v>
      </c>
      <c r="B322" s="773"/>
      <c r="C322" s="770"/>
      <c r="D322" s="762">
        <v>0</v>
      </c>
      <c r="E322" s="765" t="s">
        <v>1903</v>
      </c>
    </row>
    <row r="323" spans="1:5">
      <c r="A323" s="813" t="s">
        <v>1041</v>
      </c>
      <c r="B323" s="814"/>
      <c r="C323" s="782">
        <v>403</v>
      </c>
      <c r="D323" s="815"/>
      <c r="E323" s="815"/>
    </row>
    <row r="324" spans="1:5">
      <c r="A324" s="748" t="s">
        <v>1042</v>
      </c>
      <c r="B324" s="773"/>
      <c r="C324" s="770"/>
      <c r="D324" s="762">
        <v>0</v>
      </c>
      <c r="E324" s="805">
        <v>7</v>
      </c>
    </row>
    <row r="325" spans="1:5" ht="24.75">
      <c r="A325" s="748" t="s">
        <v>1043</v>
      </c>
      <c r="B325" s="773"/>
      <c r="C325" s="770"/>
      <c r="D325" s="762">
        <v>0</v>
      </c>
      <c r="E325" s="805">
        <v>3</v>
      </c>
    </row>
    <row r="326" spans="1:5">
      <c r="A326" s="752" t="s">
        <v>1044</v>
      </c>
      <c r="B326" s="773"/>
      <c r="C326" s="770"/>
      <c r="D326" s="762">
        <v>0</v>
      </c>
      <c r="E326" s="805">
        <v>20</v>
      </c>
    </row>
    <row r="327" spans="1:5">
      <c r="A327" s="752" t="s">
        <v>1045</v>
      </c>
      <c r="B327" s="773"/>
      <c r="C327" s="770"/>
      <c r="D327" s="762">
        <v>0</v>
      </c>
      <c r="E327" s="805">
        <v>4</v>
      </c>
    </row>
    <row r="328" spans="1:5">
      <c r="A328" s="752" t="s">
        <v>1046</v>
      </c>
      <c r="B328" s="773"/>
      <c r="C328" s="770"/>
      <c r="D328" s="762">
        <v>0</v>
      </c>
      <c r="E328" s="805">
        <v>15</v>
      </c>
    </row>
    <row r="329" spans="1:5">
      <c r="A329" s="748" t="s">
        <v>1047</v>
      </c>
      <c r="B329" s="773"/>
      <c r="C329" s="770"/>
      <c r="D329" s="762">
        <v>0</v>
      </c>
      <c r="E329" s="805">
        <v>11</v>
      </c>
    </row>
    <row r="330" spans="1:5">
      <c r="A330" s="752" t="s">
        <v>1048</v>
      </c>
      <c r="B330" s="773"/>
      <c r="C330" s="770"/>
      <c r="D330" s="762">
        <v>0</v>
      </c>
      <c r="E330" s="805" t="s">
        <v>1177</v>
      </c>
    </row>
    <row r="331" spans="1:5">
      <c r="A331" s="748" t="s">
        <v>1049</v>
      </c>
      <c r="B331" s="773"/>
      <c r="C331" s="770"/>
      <c r="D331" s="762">
        <v>0</v>
      </c>
      <c r="E331" s="805" t="s">
        <v>1177</v>
      </c>
    </row>
    <row r="332" spans="1:5">
      <c r="A332" s="769" t="s">
        <v>1904</v>
      </c>
      <c r="B332" s="803"/>
      <c r="C332" s="770"/>
      <c r="D332" s="803">
        <v>0</v>
      </c>
      <c r="E332" s="805">
        <v>2</v>
      </c>
    </row>
    <row r="333" spans="1:5">
      <c r="A333" s="816" t="s">
        <v>1050</v>
      </c>
      <c r="B333" s="817"/>
      <c r="C333" s="818">
        <v>1310</v>
      </c>
      <c r="D333" s="817"/>
      <c r="E333" s="819"/>
    </row>
    <row r="334" spans="1:5">
      <c r="A334" s="820" t="s">
        <v>1051</v>
      </c>
      <c r="B334" s="812"/>
      <c r="C334" s="821"/>
      <c r="D334" s="807"/>
      <c r="E334" s="792"/>
    </row>
    <row r="335" spans="1:5" ht="84.75">
      <c r="A335" s="752" t="s">
        <v>1052</v>
      </c>
      <c r="B335" s="773"/>
      <c r="C335" s="770"/>
      <c r="D335" s="822">
        <v>0</v>
      </c>
      <c r="E335" s="764" t="s">
        <v>1905</v>
      </c>
    </row>
    <row r="336" spans="1:5">
      <c r="A336" s="752" t="s">
        <v>1053</v>
      </c>
      <c r="B336" s="773"/>
      <c r="C336" s="770"/>
      <c r="D336" s="822">
        <v>0</v>
      </c>
      <c r="E336" s="775" t="s">
        <v>1906</v>
      </c>
    </row>
    <row r="337" spans="1:5" ht="36.75">
      <c r="A337" s="752" t="s">
        <v>1054</v>
      </c>
      <c r="B337" s="773"/>
      <c r="C337" s="770"/>
      <c r="D337" s="822">
        <v>109</v>
      </c>
      <c r="E337" s="764" t="s">
        <v>1907</v>
      </c>
    </row>
    <row r="338" spans="1:5">
      <c r="A338" s="823" t="s">
        <v>1055</v>
      </c>
      <c r="B338" s="808"/>
      <c r="C338" s="770"/>
      <c r="D338" s="753" t="s">
        <v>966</v>
      </c>
      <c r="E338" s="768" t="s">
        <v>1908</v>
      </c>
    </row>
    <row r="339" spans="1:5" ht="36.75">
      <c r="A339" s="752" t="s">
        <v>1056</v>
      </c>
      <c r="B339" s="773"/>
      <c r="C339" s="770"/>
      <c r="D339" s="824" t="s">
        <v>966</v>
      </c>
      <c r="E339" s="764" t="s">
        <v>1909</v>
      </c>
    </row>
    <row r="340" spans="1:5" ht="36">
      <c r="A340" s="748" t="s">
        <v>1057</v>
      </c>
      <c r="B340" s="773"/>
      <c r="C340" s="770"/>
      <c r="D340" s="822">
        <v>1</v>
      </c>
      <c r="E340" s="765" t="s">
        <v>1910</v>
      </c>
    </row>
    <row r="341" spans="1:5">
      <c r="A341" s="752" t="s">
        <v>1058</v>
      </c>
      <c r="B341" s="773"/>
      <c r="C341" s="770"/>
      <c r="D341" s="824" t="s">
        <v>1059</v>
      </c>
      <c r="E341" s="764" t="s">
        <v>700</v>
      </c>
    </row>
    <row r="342" spans="1:5" ht="60">
      <c r="A342" s="752" t="s">
        <v>1060</v>
      </c>
      <c r="B342" s="773"/>
      <c r="C342" s="770"/>
      <c r="D342" s="825" t="s">
        <v>1061</v>
      </c>
      <c r="E342" s="765" t="s">
        <v>1911</v>
      </c>
    </row>
    <row r="343" spans="1:5" ht="36.75">
      <c r="A343" s="772" t="s">
        <v>1062</v>
      </c>
      <c r="B343" s="773"/>
      <c r="C343" s="770"/>
      <c r="D343" s="753" t="s">
        <v>1063</v>
      </c>
      <c r="E343" s="764" t="s">
        <v>1912</v>
      </c>
    </row>
    <row r="344" spans="1:5">
      <c r="A344" s="820" t="s">
        <v>1064</v>
      </c>
      <c r="B344" s="826"/>
      <c r="C344" s="827"/>
      <c r="D344" s="828"/>
      <c r="E344" s="829"/>
    </row>
    <row r="345" spans="1:5" ht="36.75">
      <c r="A345" s="752" t="s">
        <v>1065</v>
      </c>
      <c r="B345" s="773"/>
      <c r="C345" s="770"/>
      <c r="D345" s="762">
        <v>0</v>
      </c>
      <c r="E345" s="764" t="s">
        <v>1913</v>
      </c>
    </row>
    <row r="346" spans="1:5" ht="84.75">
      <c r="A346" s="748" t="s">
        <v>1066</v>
      </c>
      <c r="B346" s="773"/>
      <c r="C346" s="770"/>
      <c r="D346" s="762">
        <v>0</v>
      </c>
      <c r="E346" s="764" t="s">
        <v>1914</v>
      </c>
    </row>
    <row r="347" spans="1:5" ht="36">
      <c r="A347" s="748" t="s">
        <v>1067</v>
      </c>
      <c r="B347" s="773"/>
      <c r="C347" s="770"/>
      <c r="D347" s="762">
        <v>0</v>
      </c>
      <c r="E347" s="765" t="s">
        <v>1915</v>
      </c>
    </row>
    <row r="348" spans="1:5">
      <c r="A348" s="748" t="s">
        <v>1068</v>
      </c>
      <c r="B348" s="773"/>
      <c r="C348" s="770"/>
      <c r="D348" s="762">
        <v>0</v>
      </c>
      <c r="E348" s="775" t="s">
        <v>1916</v>
      </c>
    </row>
    <row r="349" spans="1:5" ht="108">
      <c r="A349" s="752" t="s">
        <v>1069</v>
      </c>
      <c r="B349" s="773"/>
      <c r="C349" s="770"/>
      <c r="D349" s="762">
        <v>0</v>
      </c>
      <c r="E349" s="765" t="s">
        <v>1917</v>
      </c>
    </row>
    <row r="350" spans="1:5">
      <c r="A350" s="748" t="s">
        <v>1070</v>
      </c>
      <c r="B350" s="773"/>
      <c r="C350" s="770"/>
      <c r="D350" s="762">
        <v>0</v>
      </c>
      <c r="E350" s="775" t="s">
        <v>1918</v>
      </c>
    </row>
    <row r="351" spans="1:5" ht="72">
      <c r="A351" s="748" t="s">
        <v>1071</v>
      </c>
      <c r="B351" s="773"/>
      <c r="C351" s="770"/>
      <c r="D351" s="762">
        <v>0</v>
      </c>
      <c r="E351" s="765" t="s">
        <v>1919</v>
      </c>
    </row>
    <row r="352" spans="1:5" ht="60">
      <c r="A352" s="748" t="s">
        <v>1072</v>
      </c>
      <c r="B352" s="773"/>
      <c r="C352" s="770"/>
      <c r="D352" s="762">
        <v>0</v>
      </c>
      <c r="E352" s="765" t="s">
        <v>1920</v>
      </c>
    </row>
    <row r="353" spans="1:5">
      <c r="A353" s="830" t="s">
        <v>1073</v>
      </c>
      <c r="B353" s="831"/>
      <c r="C353" s="832">
        <v>258</v>
      </c>
      <c r="D353" s="833"/>
      <c r="E353" s="833"/>
    </row>
    <row r="354" spans="1:5">
      <c r="A354" s="752" t="s">
        <v>1074</v>
      </c>
      <c r="B354" s="773"/>
      <c r="C354" s="770"/>
      <c r="D354" s="834">
        <v>0</v>
      </c>
      <c r="E354" s="835" t="s">
        <v>700</v>
      </c>
    </row>
    <row r="355" spans="1:5">
      <c r="A355" s="752" t="s">
        <v>1075</v>
      </c>
      <c r="B355" s="773"/>
      <c r="C355" s="770"/>
      <c r="D355" s="834">
        <v>0</v>
      </c>
      <c r="E355" s="835" t="s">
        <v>700</v>
      </c>
    </row>
    <row r="356" spans="1:5">
      <c r="A356" s="752" t="s">
        <v>1921</v>
      </c>
      <c r="B356" s="773"/>
      <c r="C356" s="770"/>
      <c r="D356" s="834"/>
      <c r="E356" s="835" t="s">
        <v>1922</v>
      </c>
    </row>
    <row r="357" spans="1:5">
      <c r="A357" s="752" t="s">
        <v>1923</v>
      </c>
      <c r="B357" s="738"/>
      <c r="C357" s="739"/>
      <c r="D357" s="834">
        <v>0</v>
      </c>
      <c r="E357" s="836" t="s">
        <v>1922</v>
      </c>
    </row>
    <row r="358" spans="1:5" ht="15.75" thickBot="1">
      <c r="A358" s="837" t="s">
        <v>4</v>
      </c>
      <c r="B358" s="838">
        <f>SUM(B220:B357)</f>
        <v>3220</v>
      </c>
      <c r="C358" s="839">
        <f>SUM(C220:C357)</f>
        <v>10903</v>
      </c>
      <c r="D358" s="840"/>
      <c r="E358" s="841"/>
    </row>
    <row r="359" spans="1:5" ht="15.75" thickBot="1"/>
    <row r="360" spans="1:5" ht="30" customHeight="1">
      <c r="A360" s="1394" t="s">
        <v>580</v>
      </c>
      <c r="B360" s="1396" t="s">
        <v>64</v>
      </c>
      <c r="C360" s="1399"/>
      <c r="D360" s="1398" t="s">
        <v>82</v>
      </c>
      <c r="E360" s="1399"/>
    </row>
    <row r="361" spans="1:5">
      <c r="A361" s="1395"/>
      <c r="B361" s="312" t="s">
        <v>103</v>
      </c>
      <c r="C361" s="313" t="s">
        <v>104</v>
      </c>
      <c r="D361" s="314" t="s">
        <v>84</v>
      </c>
      <c r="E361" s="233" t="s">
        <v>83</v>
      </c>
    </row>
    <row r="362" spans="1:5">
      <c r="A362" s="346" t="s">
        <v>80</v>
      </c>
      <c r="B362" s="12"/>
      <c r="C362" s="27"/>
      <c r="D362" s="346"/>
      <c r="E362" s="347"/>
    </row>
    <row r="363" spans="1:5" ht="63.75">
      <c r="A363" s="874" t="s">
        <v>1942</v>
      </c>
      <c r="B363" s="875">
        <v>0</v>
      </c>
      <c r="C363" s="875">
        <v>100</v>
      </c>
      <c r="D363" s="876" t="s">
        <v>1943</v>
      </c>
      <c r="E363" s="877" t="s">
        <v>1944</v>
      </c>
    </row>
    <row r="364" spans="1:5" ht="255">
      <c r="A364" s="874" t="s">
        <v>1076</v>
      </c>
      <c r="B364" s="878">
        <v>0</v>
      </c>
      <c r="C364" s="878">
        <v>1750</v>
      </c>
      <c r="D364" s="876" t="s">
        <v>1945</v>
      </c>
      <c r="E364" s="877" t="s">
        <v>1946</v>
      </c>
    </row>
    <row r="365" spans="1:5" ht="51">
      <c r="A365" s="879" t="s">
        <v>1947</v>
      </c>
      <c r="B365" s="878">
        <v>0</v>
      </c>
      <c r="C365" s="878">
        <v>100</v>
      </c>
      <c r="D365" s="876" t="s">
        <v>1948</v>
      </c>
      <c r="E365" s="877" t="s">
        <v>1177</v>
      </c>
    </row>
    <row r="366" spans="1:5" ht="216.75">
      <c r="A366" s="879" t="s">
        <v>1949</v>
      </c>
      <c r="B366" s="878">
        <v>380</v>
      </c>
      <c r="C366" s="878">
        <v>5</v>
      </c>
      <c r="D366" s="876" t="s">
        <v>1950</v>
      </c>
      <c r="E366" s="877" t="s">
        <v>1951</v>
      </c>
    </row>
    <row r="367" spans="1:5" ht="51">
      <c r="A367" s="874" t="s">
        <v>1952</v>
      </c>
      <c r="B367" s="878">
        <v>230</v>
      </c>
      <c r="C367" s="878">
        <v>20</v>
      </c>
      <c r="D367" s="876" t="s">
        <v>1953</v>
      </c>
      <c r="E367" s="877" t="s">
        <v>1954</v>
      </c>
    </row>
    <row r="368" spans="1:5" ht="38.25">
      <c r="A368" s="874" t="s">
        <v>1955</v>
      </c>
      <c r="B368" s="878">
        <v>0</v>
      </c>
      <c r="C368" s="878">
        <v>50</v>
      </c>
      <c r="D368" s="876" t="s">
        <v>1956</v>
      </c>
      <c r="E368" s="877" t="s">
        <v>1957</v>
      </c>
    </row>
    <row r="369" spans="1:5" ht="153">
      <c r="A369" s="874" t="s">
        <v>1958</v>
      </c>
      <c r="B369" s="880">
        <v>0</v>
      </c>
      <c r="C369" s="880">
        <v>310</v>
      </c>
      <c r="D369" s="876" t="s">
        <v>1959</v>
      </c>
      <c r="E369" s="877" t="s">
        <v>1960</v>
      </c>
    </row>
    <row r="370" spans="1:5" ht="38.25">
      <c r="A370" s="874" t="s">
        <v>1961</v>
      </c>
      <c r="B370" s="880">
        <v>0</v>
      </c>
      <c r="C370" s="880">
        <v>70</v>
      </c>
      <c r="D370" s="876" t="s">
        <v>1962</v>
      </c>
      <c r="E370" s="877" t="s">
        <v>1963</v>
      </c>
    </row>
    <row r="371" spans="1:5" ht="38.25">
      <c r="A371" s="874" t="s">
        <v>1964</v>
      </c>
      <c r="B371" s="880">
        <v>0</v>
      </c>
      <c r="C371" s="880">
        <v>80</v>
      </c>
      <c r="D371" s="876" t="s">
        <v>1965</v>
      </c>
      <c r="E371" s="877" t="s">
        <v>1966</v>
      </c>
    </row>
    <row r="372" spans="1:5" ht="165.75">
      <c r="A372" s="874" t="s">
        <v>1967</v>
      </c>
      <c r="B372" s="878">
        <v>630</v>
      </c>
      <c r="C372" s="878">
        <v>213</v>
      </c>
      <c r="D372" s="876" t="s">
        <v>1968</v>
      </c>
      <c r="E372" s="877" t="s">
        <v>1969</v>
      </c>
    </row>
    <row r="373" spans="1:5" ht="216.75">
      <c r="A373" s="874" t="s">
        <v>1970</v>
      </c>
      <c r="B373" s="878">
        <v>0</v>
      </c>
      <c r="C373" s="878">
        <v>150</v>
      </c>
      <c r="D373" s="876" t="s">
        <v>1971</v>
      </c>
      <c r="E373" s="877" t="s">
        <v>1972</v>
      </c>
    </row>
    <row r="374" spans="1:5" ht="39">
      <c r="A374" s="874" t="s">
        <v>1973</v>
      </c>
      <c r="B374" s="878">
        <v>150</v>
      </c>
      <c r="C374" s="878">
        <v>0</v>
      </c>
      <c r="D374" s="881" t="s">
        <v>1974</v>
      </c>
      <c r="E374" s="882" t="s">
        <v>1975</v>
      </c>
    </row>
    <row r="375" spans="1:5" ht="127.5">
      <c r="A375" s="874" t="s">
        <v>1976</v>
      </c>
      <c r="B375" s="878">
        <v>0</v>
      </c>
      <c r="C375" s="878">
        <v>143</v>
      </c>
      <c r="D375" s="876" t="s">
        <v>1977</v>
      </c>
      <c r="E375" s="877" t="s">
        <v>1978</v>
      </c>
    </row>
    <row r="376" spans="1:5" ht="89.25">
      <c r="A376" s="874" t="s">
        <v>1979</v>
      </c>
      <c r="B376" s="878">
        <v>0</v>
      </c>
      <c r="C376" s="878">
        <v>96</v>
      </c>
      <c r="D376" s="876" t="s">
        <v>1980</v>
      </c>
      <c r="E376" s="877" t="s">
        <v>1981</v>
      </c>
    </row>
    <row r="377" spans="1:5">
      <c r="A377" s="874" t="s">
        <v>1982</v>
      </c>
      <c r="B377" s="878">
        <v>250</v>
      </c>
      <c r="C377" s="878">
        <v>0</v>
      </c>
      <c r="D377" s="881" t="s">
        <v>1983</v>
      </c>
      <c r="E377" s="882" t="s">
        <v>1984</v>
      </c>
    </row>
    <row r="378" spans="1:5">
      <c r="A378" s="874" t="s">
        <v>1985</v>
      </c>
      <c r="B378" s="878">
        <v>190</v>
      </c>
      <c r="C378" s="878">
        <v>0</v>
      </c>
      <c r="D378" s="881" t="s">
        <v>1986</v>
      </c>
      <c r="E378" s="882">
        <v>16</v>
      </c>
    </row>
    <row r="379" spans="1:5" ht="64.5">
      <c r="A379" s="883" t="s">
        <v>1987</v>
      </c>
      <c r="B379" s="880">
        <v>0</v>
      </c>
      <c r="C379" s="880">
        <v>34</v>
      </c>
      <c r="D379" s="881" t="s">
        <v>1988</v>
      </c>
      <c r="E379" s="882" t="s">
        <v>1989</v>
      </c>
    </row>
    <row r="380" spans="1:5" ht="76.5">
      <c r="A380" s="884" t="s">
        <v>1990</v>
      </c>
      <c r="B380" s="875">
        <v>0</v>
      </c>
      <c r="C380" s="875">
        <v>500</v>
      </c>
      <c r="D380" s="876" t="s">
        <v>1991</v>
      </c>
      <c r="E380" s="877" t="s">
        <v>1992</v>
      </c>
    </row>
    <row r="381" spans="1:5" ht="39">
      <c r="A381" s="879" t="s">
        <v>1078</v>
      </c>
      <c r="B381" s="875">
        <v>0</v>
      </c>
      <c r="C381" s="875">
        <v>40</v>
      </c>
      <c r="D381" s="881" t="s">
        <v>1993</v>
      </c>
      <c r="E381" s="882" t="s">
        <v>1994</v>
      </c>
    </row>
    <row r="382" spans="1:5" ht="76.5">
      <c r="A382" s="879" t="s">
        <v>1077</v>
      </c>
      <c r="B382" s="875">
        <v>0</v>
      </c>
      <c r="C382" s="875">
        <v>100</v>
      </c>
      <c r="D382" s="876" t="s">
        <v>1995</v>
      </c>
      <c r="E382" s="877" t="s">
        <v>1996</v>
      </c>
    </row>
    <row r="383" spans="1:5" ht="64.5">
      <c r="A383" s="874" t="s">
        <v>1997</v>
      </c>
      <c r="B383" s="875">
        <v>0</v>
      </c>
      <c r="C383" s="875">
        <v>410</v>
      </c>
      <c r="D383" s="881" t="s">
        <v>1998</v>
      </c>
      <c r="E383" s="882" t="s">
        <v>1999</v>
      </c>
    </row>
    <row r="384" spans="1:5" ht="38.25">
      <c r="A384" s="879" t="s">
        <v>2000</v>
      </c>
      <c r="B384" s="878">
        <v>0</v>
      </c>
      <c r="C384" s="878">
        <v>100</v>
      </c>
      <c r="D384" s="876" t="s">
        <v>2001</v>
      </c>
      <c r="E384" s="877">
        <v>3</v>
      </c>
    </row>
    <row r="385" spans="1:5" ht="102">
      <c r="A385" s="879" t="s">
        <v>2002</v>
      </c>
      <c r="B385" s="878">
        <v>0</v>
      </c>
      <c r="C385" s="878">
        <v>300</v>
      </c>
      <c r="D385" s="876" t="s">
        <v>2003</v>
      </c>
      <c r="E385" s="877" t="s">
        <v>2004</v>
      </c>
    </row>
    <row r="386" spans="1:5" ht="89.25">
      <c r="A386" s="874" t="s">
        <v>2005</v>
      </c>
      <c r="B386" s="875">
        <v>0</v>
      </c>
      <c r="C386" s="875">
        <v>100</v>
      </c>
      <c r="D386" s="876" t="s">
        <v>2006</v>
      </c>
      <c r="E386" s="877" t="s">
        <v>2007</v>
      </c>
    </row>
    <row r="387" spans="1:5" ht="51.75">
      <c r="A387" s="879" t="s">
        <v>2008</v>
      </c>
      <c r="B387" s="875">
        <v>0</v>
      </c>
      <c r="C387" s="875">
        <v>90</v>
      </c>
      <c r="D387" s="881" t="s">
        <v>2009</v>
      </c>
      <c r="E387" s="882" t="s">
        <v>2010</v>
      </c>
    </row>
    <row r="388" spans="1:5" ht="76.5">
      <c r="A388" s="879" t="s">
        <v>2011</v>
      </c>
      <c r="B388" s="885">
        <v>0</v>
      </c>
      <c r="C388" s="885">
        <v>83</v>
      </c>
      <c r="D388" s="876" t="s">
        <v>2012</v>
      </c>
      <c r="E388" s="877" t="s">
        <v>2013</v>
      </c>
    </row>
    <row r="389" spans="1:5" ht="64.5">
      <c r="A389" s="879" t="s">
        <v>2014</v>
      </c>
      <c r="B389" s="875">
        <v>0</v>
      </c>
      <c r="C389" s="875">
        <v>95</v>
      </c>
      <c r="D389" s="881" t="s">
        <v>2015</v>
      </c>
      <c r="E389" s="882">
        <v>11</v>
      </c>
    </row>
    <row r="390" spans="1:5" ht="39">
      <c r="A390" s="879" t="s">
        <v>2016</v>
      </c>
      <c r="B390" s="886">
        <v>0</v>
      </c>
      <c r="C390" s="886">
        <v>100</v>
      </c>
      <c r="D390" s="881" t="s">
        <v>2017</v>
      </c>
      <c r="E390" s="882" t="s">
        <v>2018</v>
      </c>
    </row>
    <row r="391" spans="1:5" ht="63.75">
      <c r="A391" s="879" t="s">
        <v>2019</v>
      </c>
      <c r="B391" s="875">
        <v>0</v>
      </c>
      <c r="C391" s="875">
        <v>80</v>
      </c>
      <c r="D391" s="876" t="s">
        <v>2020</v>
      </c>
      <c r="E391" s="877" t="s">
        <v>2021</v>
      </c>
    </row>
    <row r="392" spans="1:5" ht="114.75">
      <c r="A392" s="874" t="s">
        <v>2022</v>
      </c>
      <c r="B392" s="875">
        <v>0</v>
      </c>
      <c r="C392" s="875">
        <v>87</v>
      </c>
      <c r="D392" s="876" t="s">
        <v>2023</v>
      </c>
      <c r="E392" s="877" t="s">
        <v>2024</v>
      </c>
    </row>
    <row r="393" spans="1:5" ht="140.25">
      <c r="A393" s="874" t="s">
        <v>2025</v>
      </c>
      <c r="B393" s="886">
        <v>50</v>
      </c>
      <c r="C393" s="886">
        <v>80</v>
      </c>
      <c r="D393" s="876" t="s">
        <v>2026</v>
      </c>
      <c r="E393" s="877" t="s">
        <v>2027</v>
      </c>
    </row>
    <row r="394" spans="1:5" ht="38.25">
      <c r="A394" s="874" t="s">
        <v>2028</v>
      </c>
      <c r="B394" s="875">
        <v>0</v>
      </c>
      <c r="C394" s="875">
        <v>135</v>
      </c>
      <c r="D394" s="876" t="s">
        <v>2029</v>
      </c>
      <c r="E394" s="877" t="s">
        <v>2030</v>
      </c>
    </row>
    <row r="395" spans="1:5" ht="63.75">
      <c r="A395" s="874" t="s">
        <v>2031</v>
      </c>
      <c r="B395" s="878">
        <v>0</v>
      </c>
      <c r="C395" s="878">
        <v>242</v>
      </c>
      <c r="D395" s="876" t="s">
        <v>2032</v>
      </c>
      <c r="E395" s="877" t="s">
        <v>2033</v>
      </c>
    </row>
    <row r="396" spans="1:5" ht="63.75">
      <c r="A396" s="874" t="s">
        <v>2034</v>
      </c>
      <c r="B396" s="885">
        <v>0</v>
      </c>
      <c r="C396" s="885">
        <v>77</v>
      </c>
      <c r="D396" s="876" t="s">
        <v>2035</v>
      </c>
      <c r="E396" s="887">
        <v>2</v>
      </c>
    </row>
    <row r="397" spans="1:5" ht="38.25">
      <c r="A397" s="874" t="s">
        <v>2036</v>
      </c>
      <c r="B397" s="875">
        <v>0</v>
      </c>
      <c r="C397" s="875">
        <v>80</v>
      </c>
      <c r="D397" s="876" t="s">
        <v>2037</v>
      </c>
      <c r="E397" s="877" t="s">
        <v>2038</v>
      </c>
    </row>
    <row r="398" spans="1:5" ht="51">
      <c r="A398" s="874" t="s">
        <v>2039</v>
      </c>
      <c r="B398" s="885">
        <v>0</v>
      </c>
      <c r="C398" s="885">
        <v>62</v>
      </c>
      <c r="D398" s="876" t="s">
        <v>2040</v>
      </c>
      <c r="E398" s="877" t="s">
        <v>2041</v>
      </c>
    </row>
    <row r="399" spans="1:5" ht="76.5">
      <c r="A399" s="874" t="s">
        <v>2042</v>
      </c>
      <c r="B399" s="885">
        <v>0</v>
      </c>
      <c r="C399" s="885">
        <v>71</v>
      </c>
      <c r="D399" s="876" t="s">
        <v>2043</v>
      </c>
      <c r="E399" s="877" t="s">
        <v>2044</v>
      </c>
    </row>
    <row r="400" spans="1:5" ht="127.5">
      <c r="A400" s="874" t="s">
        <v>2045</v>
      </c>
      <c r="B400" s="885">
        <v>0</v>
      </c>
      <c r="C400" s="885">
        <v>15</v>
      </c>
      <c r="D400" s="876" t="s">
        <v>2046</v>
      </c>
      <c r="E400" s="877" t="s">
        <v>2047</v>
      </c>
    </row>
    <row r="401" spans="1:5" ht="178.5">
      <c r="A401" s="888" t="s">
        <v>2048</v>
      </c>
      <c r="B401" s="878">
        <v>103</v>
      </c>
      <c r="C401" s="878">
        <v>1017</v>
      </c>
      <c r="D401" s="876" t="s">
        <v>2049</v>
      </c>
      <c r="E401" s="877" t="s">
        <v>2050</v>
      </c>
    </row>
    <row r="402" spans="1:5" ht="25.5">
      <c r="A402" s="888" t="s">
        <v>2051</v>
      </c>
      <c r="B402" s="878">
        <v>100</v>
      </c>
      <c r="C402" s="878">
        <v>0</v>
      </c>
      <c r="D402" s="876" t="s">
        <v>2052</v>
      </c>
      <c r="E402" s="877">
        <v>5</v>
      </c>
    </row>
    <row r="403" spans="1:5" ht="25.5">
      <c r="A403" s="888" t="s">
        <v>2053</v>
      </c>
      <c r="B403" s="878">
        <v>50</v>
      </c>
      <c r="C403" s="878">
        <v>40</v>
      </c>
      <c r="D403" s="876" t="s">
        <v>2054</v>
      </c>
      <c r="E403" s="877">
        <v>500</v>
      </c>
    </row>
    <row r="404" spans="1:5" ht="25.5">
      <c r="A404" s="888" t="s">
        <v>2055</v>
      </c>
      <c r="B404" s="878">
        <v>0</v>
      </c>
      <c r="C404" s="878">
        <v>60</v>
      </c>
      <c r="D404" s="876" t="s">
        <v>2056</v>
      </c>
      <c r="E404" s="877" t="s">
        <v>2057</v>
      </c>
    </row>
    <row r="405" spans="1:5" ht="51">
      <c r="A405" s="889" t="s">
        <v>2058</v>
      </c>
      <c r="B405" s="880">
        <v>0</v>
      </c>
      <c r="C405" s="880">
        <v>40</v>
      </c>
      <c r="D405" s="876" t="s">
        <v>2059</v>
      </c>
      <c r="E405" s="877" t="s">
        <v>2060</v>
      </c>
    </row>
    <row r="406" spans="1:5" ht="25.5">
      <c r="A406" s="888" t="s">
        <v>2061</v>
      </c>
      <c r="B406" s="878">
        <v>0</v>
      </c>
      <c r="C406" s="878">
        <v>130</v>
      </c>
      <c r="D406" s="876" t="s">
        <v>2062</v>
      </c>
      <c r="E406" s="877" t="s">
        <v>2063</v>
      </c>
    </row>
    <row r="407" spans="1:5" ht="38.25">
      <c r="A407" s="889" t="s">
        <v>2064</v>
      </c>
      <c r="B407" s="880">
        <v>0</v>
      </c>
      <c r="C407" s="880">
        <v>32</v>
      </c>
      <c r="D407" s="876" t="s">
        <v>2065</v>
      </c>
      <c r="E407" s="877" t="s">
        <v>2066</v>
      </c>
    </row>
    <row r="408" spans="1:5">
      <c r="A408" s="888" t="s">
        <v>2067</v>
      </c>
      <c r="B408" s="878">
        <v>0</v>
      </c>
      <c r="C408" s="878">
        <v>57</v>
      </c>
      <c r="D408" s="876" t="s">
        <v>2068</v>
      </c>
      <c r="E408" s="877" t="s">
        <v>2069</v>
      </c>
    </row>
    <row r="409" spans="1:5">
      <c r="A409" s="888" t="s">
        <v>1079</v>
      </c>
      <c r="B409" s="875">
        <v>0</v>
      </c>
      <c r="C409" s="875">
        <v>3952</v>
      </c>
      <c r="D409" s="890" t="s">
        <v>2070</v>
      </c>
      <c r="E409" s="887">
        <v>66.5</v>
      </c>
    </row>
    <row r="410" spans="1:5" ht="51">
      <c r="A410" s="889" t="s">
        <v>2071</v>
      </c>
      <c r="B410" s="886">
        <v>0</v>
      </c>
      <c r="C410" s="886">
        <v>980</v>
      </c>
      <c r="D410" s="890" t="s">
        <v>2072</v>
      </c>
      <c r="E410" s="887" t="s">
        <v>2073</v>
      </c>
    </row>
    <row r="411" spans="1:5" ht="89.25">
      <c r="A411" s="889" t="s">
        <v>2074</v>
      </c>
      <c r="B411" s="886">
        <v>0</v>
      </c>
      <c r="C411" s="886">
        <v>80</v>
      </c>
      <c r="D411" s="876" t="s">
        <v>2075</v>
      </c>
      <c r="E411" s="877" t="s">
        <v>2076</v>
      </c>
    </row>
    <row r="412" spans="1:5" ht="25.5">
      <c r="A412" s="888" t="s">
        <v>2077</v>
      </c>
      <c r="B412" s="875">
        <v>0</v>
      </c>
      <c r="C412" s="875">
        <v>103</v>
      </c>
      <c r="D412" s="876" t="s">
        <v>2078</v>
      </c>
      <c r="E412" s="877" t="s">
        <v>2079</v>
      </c>
    </row>
    <row r="413" spans="1:5" ht="89.25">
      <c r="A413" s="888" t="s">
        <v>2080</v>
      </c>
      <c r="B413" s="885">
        <v>0</v>
      </c>
      <c r="C413" s="885">
        <v>94</v>
      </c>
      <c r="D413" s="876" t="s">
        <v>2081</v>
      </c>
      <c r="E413" s="877" t="s">
        <v>2082</v>
      </c>
    </row>
    <row r="414" spans="1:5" ht="38.25">
      <c r="A414" s="891" t="s">
        <v>2083</v>
      </c>
      <c r="B414" s="892">
        <v>0</v>
      </c>
      <c r="C414" s="892">
        <v>60</v>
      </c>
      <c r="D414" s="876" t="s">
        <v>2084</v>
      </c>
      <c r="E414" s="877" t="s">
        <v>2085</v>
      </c>
    </row>
    <row r="415" spans="1:5" ht="76.5">
      <c r="A415" s="888" t="s">
        <v>2086</v>
      </c>
      <c r="B415" s="885">
        <v>0</v>
      </c>
      <c r="C415" s="885">
        <v>69</v>
      </c>
      <c r="D415" s="876" t="s">
        <v>2087</v>
      </c>
      <c r="E415" s="877" t="s">
        <v>2088</v>
      </c>
    </row>
    <row r="416" spans="1:5" ht="51">
      <c r="A416" s="893" t="s">
        <v>2089</v>
      </c>
      <c r="B416" s="875">
        <v>0</v>
      </c>
      <c r="C416" s="875">
        <v>200</v>
      </c>
      <c r="D416" s="876" t="s">
        <v>2090</v>
      </c>
      <c r="E416" s="877" t="s">
        <v>2091</v>
      </c>
    </row>
    <row r="417" spans="1:5" ht="89.25">
      <c r="A417" s="893" t="s">
        <v>2092</v>
      </c>
      <c r="B417" s="875">
        <v>0</v>
      </c>
      <c r="C417" s="875">
        <v>134</v>
      </c>
      <c r="D417" s="876" t="s">
        <v>2093</v>
      </c>
      <c r="E417" s="877" t="s">
        <v>2094</v>
      </c>
    </row>
    <row r="418" spans="1:5" ht="127.5">
      <c r="A418" s="889" t="s">
        <v>2095</v>
      </c>
      <c r="B418" s="886">
        <v>0</v>
      </c>
      <c r="C418" s="886">
        <v>40</v>
      </c>
      <c r="D418" s="876" t="s">
        <v>2096</v>
      </c>
      <c r="E418" s="877" t="s">
        <v>2097</v>
      </c>
    </row>
    <row r="419" spans="1:5" ht="178.5">
      <c r="A419" s="888" t="s">
        <v>2098</v>
      </c>
      <c r="B419" s="885">
        <v>0</v>
      </c>
      <c r="C419" s="885">
        <v>76</v>
      </c>
      <c r="D419" s="876" t="s">
        <v>2099</v>
      </c>
      <c r="E419" s="877" t="s">
        <v>2100</v>
      </c>
    </row>
    <row r="420" spans="1:5" ht="38.25">
      <c r="A420" s="888" t="s">
        <v>2101</v>
      </c>
      <c r="B420" s="875">
        <v>0</v>
      </c>
      <c r="C420" s="875">
        <v>92</v>
      </c>
      <c r="D420" s="876" t="s">
        <v>2102</v>
      </c>
      <c r="E420" s="877" t="s">
        <v>2103</v>
      </c>
    </row>
    <row r="421" spans="1:5" ht="38.25">
      <c r="A421" s="893" t="s">
        <v>2104</v>
      </c>
      <c r="B421" s="875">
        <v>0</v>
      </c>
      <c r="C421" s="875">
        <v>80</v>
      </c>
      <c r="D421" s="876" t="s">
        <v>1081</v>
      </c>
      <c r="E421" s="877" t="s">
        <v>2105</v>
      </c>
    </row>
    <row r="422" spans="1:5" ht="25.5">
      <c r="A422" s="884" t="s">
        <v>1080</v>
      </c>
      <c r="B422" s="875">
        <v>0</v>
      </c>
      <c r="C422" s="875">
        <v>300</v>
      </c>
      <c r="D422" s="890" t="s">
        <v>2106</v>
      </c>
      <c r="E422" s="887" t="s">
        <v>2107</v>
      </c>
    </row>
    <row r="423" spans="1:5" ht="25.5">
      <c r="A423" s="888" t="s">
        <v>2108</v>
      </c>
      <c r="B423" s="878">
        <v>50</v>
      </c>
      <c r="C423" s="878">
        <v>50</v>
      </c>
      <c r="D423" s="890" t="s">
        <v>2109</v>
      </c>
      <c r="E423" s="887">
        <v>1</v>
      </c>
    </row>
    <row r="424" spans="1:5" ht="76.5">
      <c r="A424" s="888" t="s">
        <v>2110</v>
      </c>
      <c r="B424" s="878">
        <v>200</v>
      </c>
      <c r="C424" s="878">
        <v>0</v>
      </c>
      <c r="D424" s="876" t="s">
        <v>2111</v>
      </c>
      <c r="E424" s="877" t="s">
        <v>2112</v>
      </c>
    </row>
    <row r="425" spans="1:5" ht="51">
      <c r="A425" s="888" t="s">
        <v>2113</v>
      </c>
      <c r="B425" s="878">
        <v>0</v>
      </c>
      <c r="C425" s="878">
        <v>100</v>
      </c>
      <c r="D425" s="876" t="s">
        <v>2114</v>
      </c>
      <c r="E425" s="877" t="s">
        <v>2115</v>
      </c>
    </row>
    <row r="426" spans="1:5" ht="25.5">
      <c r="A426" s="888" t="s">
        <v>1082</v>
      </c>
      <c r="B426" s="878">
        <v>122</v>
      </c>
      <c r="C426" s="878">
        <v>0</v>
      </c>
      <c r="D426" s="876" t="s">
        <v>2116</v>
      </c>
      <c r="E426" s="877" t="s">
        <v>2117</v>
      </c>
    </row>
    <row r="427" spans="1:5" ht="76.5">
      <c r="A427" s="889" t="s">
        <v>2118</v>
      </c>
      <c r="B427" s="880">
        <v>630</v>
      </c>
      <c r="C427" s="880">
        <v>40</v>
      </c>
      <c r="D427" s="876" t="s">
        <v>2119</v>
      </c>
      <c r="E427" s="877" t="s">
        <v>2120</v>
      </c>
    </row>
    <row r="428" spans="1:5" ht="38.25">
      <c r="A428" s="888" t="s">
        <v>2121</v>
      </c>
      <c r="B428" s="878">
        <v>318</v>
      </c>
      <c r="C428" s="878">
        <v>0</v>
      </c>
      <c r="D428" s="876" t="s">
        <v>2122</v>
      </c>
      <c r="E428" s="877" t="s">
        <v>2123</v>
      </c>
    </row>
    <row r="429" spans="1:5" ht="76.5">
      <c r="A429" s="888" t="s">
        <v>2124</v>
      </c>
      <c r="B429" s="878">
        <v>0</v>
      </c>
      <c r="C429" s="878">
        <v>100</v>
      </c>
      <c r="D429" s="876" t="s">
        <v>2125</v>
      </c>
      <c r="E429" s="877" t="s">
        <v>2126</v>
      </c>
    </row>
    <row r="430" spans="1:5" ht="25.5">
      <c r="A430" s="889" t="s">
        <v>2127</v>
      </c>
      <c r="B430" s="894">
        <v>0</v>
      </c>
      <c r="C430" s="895">
        <v>167</v>
      </c>
      <c r="D430" s="876" t="s">
        <v>2128</v>
      </c>
      <c r="E430" s="877" t="s">
        <v>2129</v>
      </c>
    </row>
    <row r="431" spans="1:5">
      <c r="A431" s="893" t="s">
        <v>2130</v>
      </c>
      <c r="B431" s="1407">
        <v>6319</v>
      </c>
      <c r="C431" s="1409">
        <v>0</v>
      </c>
      <c r="D431" s="890" t="s">
        <v>2131</v>
      </c>
      <c r="E431" s="1411" t="s">
        <v>2132</v>
      </c>
    </row>
    <row r="432" spans="1:5" ht="38.25">
      <c r="A432" s="893" t="s">
        <v>2133</v>
      </c>
      <c r="B432" s="1408"/>
      <c r="C432" s="1410"/>
      <c r="D432" s="890" t="s">
        <v>2134</v>
      </c>
      <c r="E432" s="1412"/>
    </row>
    <row r="433" spans="1:5" ht="15.75" thickBot="1">
      <c r="A433" s="686" t="s">
        <v>4</v>
      </c>
      <c r="B433" s="896">
        <f>SUM(B363:B432)</f>
        <v>9772</v>
      </c>
      <c r="C433" s="897">
        <f>SUM(C363:C432)</f>
        <v>14061</v>
      </c>
      <c r="D433" s="686"/>
      <c r="E433" s="689"/>
    </row>
    <row r="434" spans="1:5" ht="15.75" thickBot="1"/>
    <row r="435" spans="1:5">
      <c r="A435" s="1222" t="s">
        <v>586</v>
      </c>
      <c r="B435" s="1185" t="s">
        <v>64</v>
      </c>
      <c r="C435" s="1316"/>
      <c r="D435" s="1317" t="s">
        <v>82</v>
      </c>
      <c r="E435" s="1318"/>
    </row>
    <row r="436" spans="1:5">
      <c r="A436" s="1315"/>
      <c r="B436" s="234" t="s">
        <v>103</v>
      </c>
      <c r="C436" s="124" t="s">
        <v>104</v>
      </c>
      <c r="D436" s="249" t="s">
        <v>84</v>
      </c>
      <c r="E436" s="235" t="s">
        <v>83</v>
      </c>
    </row>
    <row r="437" spans="1:5">
      <c r="A437" s="16" t="s">
        <v>80</v>
      </c>
      <c r="B437" s="12"/>
      <c r="C437" s="27"/>
      <c r="D437" s="350"/>
      <c r="E437" s="351"/>
    </row>
    <row r="438" spans="1:5" ht="26.25">
      <c r="A438" s="679" t="s">
        <v>2135</v>
      </c>
      <c r="B438" s="719"/>
      <c r="C438" s="691">
        <v>154</v>
      </c>
      <c r="D438" s="682">
        <v>0</v>
      </c>
      <c r="E438" s="683">
        <v>2</v>
      </c>
    </row>
    <row r="439" spans="1:5" ht="26.25">
      <c r="A439" s="679" t="s">
        <v>2136</v>
      </c>
      <c r="B439" s="719"/>
      <c r="C439" s="691">
        <v>10</v>
      </c>
      <c r="D439" s="682">
        <v>0</v>
      </c>
      <c r="E439" s="683">
        <v>2</v>
      </c>
    </row>
    <row r="440" spans="1:5">
      <c r="A440" s="679" t="s">
        <v>2137</v>
      </c>
      <c r="B440" s="719"/>
      <c r="C440" s="691">
        <v>612</v>
      </c>
      <c r="D440" s="682">
        <v>0</v>
      </c>
      <c r="E440" s="683">
        <v>16</v>
      </c>
    </row>
    <row r="441" spans="1:5" ht="26.25">
      <c r="A441" s="679" t="s">
        <v>2138</v>
      </c>
      <c r="B441" s="719"/>
      <c r="C441" s="691">
        <v>597</v>
      </c>
      <c r="D441" s="682">
        <v>0</v>
      </c>
      <c r="E441" s="683">
        <v>1</v>
      </c>
    </row>
    <row r="442" spans="1:5" ht="26.25">
      <c r="A442" s="679" t="s">
        <v>2139</v>
      </c>
      <c r="B442" s="719"/>
      <c r="C442" s="691">
        <v>96</v>
      </c>
      <c r="D442" s="682">
        <v>0</v>
      </c>
      <c r="E442" s="683">
        <v>10</v>
      </c>
    </row>
    <row r="443" spans="1:5" ht="26.25">
      <c r="A443" s="679" t="s">
        <v>2140</v>
      </c>
      <c r="B443" s="719"/>
      <c r="C443" s="691">
        <v>38</v>
      </c>
      <c r="D443" s="682">
        <v>0</v>
      </c>
      <c r="E443" s="683">
        <v>5</v>
      </c>
    </row>
    <row r="444" spans="1:5">
      <c r="A444" s="679" t="s">
        <v>2141</v>
      </c>
      <c r="B444" s="719"/>
      <c r="C444" s="691">
        <v>52</v>
      </c>
      <c r="D444" s="682">
        <v>0</v>
      </c>
      <c r="E444" s="683">
        <v>4</v>
      </c>
    </row>
    <row r="445" spans="1:5">
      <c r="A445" s="679" t="s">
        <v>2142</v>
      </c>
      <c r="B445" s="719"/>
      <c r="C445" s="691">
        <v>29</v>
      </c>
      <c r="D445" s="682">
        <v>0</v>
      </c>
      <c r="E445" s="683">
        <v>20</v>
      </c>
    </row>
    <row r="446" spans="1:5">
      <c r="A446" s="679" t="s">
        <v>2143</v>
      </c>
      <c r="B446" s="1382"/>
      <c r="C446" s="1385">
        <v>131</v>
      </c>
      <c r="D446" s="682">
        <v>0</v>
      </c>
      <c r="E446" s="683">
        <v>36</v>
      </c>
    </row>
    <row r="447" spans="1:5">
      <c r="A447" s="679" t="s">
        <v>2144</v>
      </c>
      <c r="B447" s="1383"/>
      <c r="C447" s="1386"/>
      <c r="D447" s="682">
        <v>0</v>
      </c>
      <c r="E447" s="683">
        <v>712</v>
      </c>
    </row>
    <row r="448" spans="1:5">
      <c r="A448" s="679" t="s">
        <v>2145</v>
      </c>
      <c r="B448" s="1384"/>
      <c r="C448" s="1387"/>
      <c r="D448" s="682">
        <v>0</v>
      </c>
      <c r="E448" s="683">
        <v>299</v>
      </c>
    </row>
    <row r="449" spans="1:5">
      <c r="A449" s="679" t="s">
        <v>2146</v>
      </c>
      <c r="B449" s="719"/>
      <c r="C449" s="691">
        <v>344</v>
      </c>
      <c r="D449" s="682">
        <v>0</v>
      </c>
      <c r="E449" s="683">
        <v>33</v>
      </c>
    </row>
    <row r="450" spans="1:5">
      <c r="A450" s="679" t="s">
        <v>2147</v>
      </c>
      <c r="B450" s="719"/>
      <c r="C450" s="691">
        <v>2059</v>
      </c>
      <c r="D450" s="682">
        <v>0</v>
      </c>
      <c r="E450" s="683">
        <v>34</v>
      </c>
    </row>
    <row r="451" spans="1:5">
      <c r="A451" s="679" t="s">
        <v>2148</v>
      </c>
      <c r="B451" s="719"/>
      <c r="C451" s="691">
        <v>2392</v>
      </c>
      <c r="D451" s="682">
        <v>0</v>
      </c>
      <c r="E451" s="683">
        <v>3</v>
      </c>
    </row>
    <row r="452" spans="1:5">
      <c r="A452" s="679" t="s">
        <v>2149</v>
      </c>
      <c r="B452" s="719"/>
      <c r="C452" s="691">
        <v>120</v>
      </c>
      <c r="D452" s="682">
        <v>0</v>
      </c>
      <c r="E452" s="683">
        <v>5</v>
      </c>
    </row>
    <row r="453" spans="1:5" ht="26.25">
      <c r="A453" s="679" t="s">
        <v>2150</v>
      </c>
      <c r="B453" s="719"/>
      <c r="C453" s="691">
        <v>26</v>
      </c>
      <c r="D453" s="682">
        <v>0</v>
      </c>
      <c r="E453" s="683">
        <v>1</v>
      </c>
    </row>
    <row r="454" spans="1:5">
      <c r="A454" s="679" t="s">
        <v>2151</v>
      </c>
      <c r="B454" s="719"/>
      <c r="C454" s="691">
        <v>2078</v>
      </c>
      <c r="D454" s="682">
        <v>0</v>
      </c>
      <c r="E454" s="683">
        <v>231</v>
      </c>
    </row>
    <row r="455" spans="1:5">
      <c r="A455" s="679" t="s">
        <v>2152</v>
      </c>
      <c r="B455" s="719"/>
      <c r="C455" s="691">
        <v>3288</v>
      </c>
      <c r="D455" s="682">
        <v>0</v>
      </c>
      <c r="E455" s="683">
        <v>492</v>
      </c>
    </row>
    <row r="456" spans="1:5">
      <c r="A456" s="679" t="s">
        <v>2153</v>
      </c>
      <c r="B456" s="719"/>
      <c r="C456" s="691">
        <v>529</v>
      </c>
      <c r="D456" s="682">
        <v>0</v>
      </c>
      <c r="E456" s="683">
        <v>27</v>
      </c>
    </row>
    <row r="457" spans="1:5">
      <c r="A457" s="679" t="s">
        <v>2154</v>
      </c>
      <c r="B457" s="719"/>
      <c r="C457" s="691">
        <v>264</v>
      </c>
      <c r="D457" s="682">
        <v>0</v>
      </c>
      <c r="E457" s="683">
        <v>2</v>
      </c>
    </row>
    <row r="458" spans="1:5">
      <c r="A458" s="679" t="s">
        <v>2155</v>
      </c>
      <c r="B458" s="719"/>
      <c r="C458" s="691">
        <v>968</v>
      </c>
      <c r="D458" s="682">
        <v>0</v>
      </c>
      <c r="E458" s="683">
        <v>34</v>
      </c>
    </row>
    <row r="459" spans="1:5">
      <c r="A459" s="679" t="s">
        <v>2156</v>
      </c>
      <c r="B459" s="719"/>
      <c r="C459" s="691">
        <v>170</v>
      </c>
      <c r="D459" s="682">
        <v>0</v>
      </c>
      <c r="E459" s="683">
        <v>3</v>
      </c>
    </row>
    <row r="460" spans="1:5">
      <c r="A460" s="679" t="s">
        <v>2157</v>
      </c>
      <c r="B460" s="719"/>
      <c r="C460" s="691">
        <v>403</v>
      </c>
      <c r="D460" s="682">
        <v>0</v>
      </c>
      <c r="E460" s="683">
        <v>15</v>
      </c>
    </row>
    <row r="461" spans="1:5">
      <c r="A461" s="679" t="s">
        <v>2158</v>
      </c>
      <c r="B461" s="719">
        <v>450</v>
      </c>
      <c r="C461" s="691">
        <v>0</v>
      </c>
      <c r="D461" s="682">
        <v>0</v>
      </c>
      <c r="E461" s="683">
        <v>1</v>
      </c>
    </row>
    <row r="462" spans="1:5">
      <c r="A462" s="679" t="s">
        <v>2159</v>
      </c>
      <c r="B462" s="719">
        <v>2101</v>
      </c>
      <c r="C462" s="691">
        <v>0</v>
      </c>
      <c r="D462" s="682">
        <v>0</v>
      </c>
      <c r="E462" s="683">
        <v>1</v>
      </c>
    </row>
    <row r="463" spans="1:5">
      <c r="A463" s="679" t="s">
        <v>2160</v>
      </c>
      <c r="B463" s="719"/>
      <c r="C463" s="691">
        <v>231</v>
      </c>
      <c r="D463" s="682">
        <v>0</v>
      </c>
      <c r="E463" s="683">
        <v>1</v>
      </c>
    </row>
    <row r="464" spans="1:5">
      <c r="A464" s="679" t="s">
        <v>2161</v>
      </c>
      <c r="B464" s="719"/>
      <c r="C464" s="691">
        <v>591</v>
      </c>
      <c r="D464" s="682">
        <v>0</v>
      </c>
      <c r="E464" s="683">
        <v>250</v>
      </c>
    </row>
    <row r="465" spans="1:5">
      <c r="A465" s="679" t="s">
        <v>2162</v>
      </c>
      <c r="B465" s="719"/>
      <c r="C465" s="691">
        <v>365</v>
      </c>
      <c r="D465" s="682">
        <v>0</v>
      </c>
      <c r="E465" s="683">
        <v>1</v>
      </c>
    </row>
    <row r="466" spans="1:5">
      <c r="A466" s="679" t="s">
        <v>2163</v>
      </c>
      <c r="B466" s="719"/>
      <c r="C466" s="691">
        <v>60</v>
      </c>
      <c r="D466" s="682">
        <v>0</v>
      </c>
      <c r="E466" s="683">
        <v>2</v>
      </c>
    </row>
    <row r="467" spans="1:5">
      <c r="A467" s="679" t="s">
        <v>2164</v>
      </c>
      <c r="B467" s="719"/>
      <c r="C467" s="691">
        <v>87</v>
      </c>
      <c r="D467" s="682">
        <v>0</v>
      </c>
      <c r="E467" s="683">
        <v>3</v>
      </c>
    </row>
    <row r="468" spans="1:5">
      <c r="A468" s="679" t="s">
        <v>1086</v>
      </c>
      <c r="B468" s="719"/>
      <c r="C468" s="691">
        <v>1769</v>
      </c>
      <c r="D468" s="682">
        <v>0</v>
      </c>
      <c r="E468" s="683">
        <v>6</v>
      </c>
    </row>
    <row r="469" spans="1:5">
      <c r="A469" s="679" t="s">
        <v>2165</v>
      </c>
      <c r="B469" s="719"/>
      <c r="C469" s="691">
        <v>551</v>
      </c>
      <c r="D469" s="682">
        <v>0</v>
      </c>
      <c r="E469" s="683">
        <v>3</v>
      </c>
    </row>
    <row r="470" spans="1:5" ht="15.75" thickBot="1">
      <c r="A470" s="686" t="s">
        <v>4</v>
      </c>
      <c r="B470" s="693">
        <f>SUM(B438:B466)</f>
        <v>2551</v>
      </c>
      <c r="C470" s="693">
        <f>SUM(C438:C469)</f>
        <v>18014</v>
      </c>
      <c r="D470" s="686"/>
      <c r="E470" s="689"/>
    </row>
    <row r="471" spans="1:5" ht="15.75" thickBot="1"/>
    <row r="472" spans="1:5">
      <c r="A472" s="1222" t="s">
        <v>589</v>
      </c>
      <c r="B472" s="1185" t="s">
        <v>64</v>
      </c>
      <c r="C472" s="1316"/>
      <c r="D472" s="1317" t="s">
        <v>82</v>
      </c>
      <c r="E472" s="1318"/>
    </row>
    <row r="473" spans="1:5">
      <c r="A473" s="1315"/>
      <c r="B473" s="234" t="s">
        <v>103</v>
      </c>
      <c r="C473" s="124" t="s">
        <v>104</v>
      </c>
      <c r="D473" s="249" t="s">
        <v>84</v>
      </c>
      <c r="E473" s="235" t="s">
        <v>83</v>
      </c>
    </row>
    <row r="474" spans="1:5">
      <c r="A474" s="16" t="s">
        <v>80</v>
      </c>
      <c r="B474" s="12"/>
      <c r="C474" s="27"/>
      <c r="D474" s="16"/>
      <c r="E474" s="36"/>
    </row>
    <row r="475" spans="1:5">
      <c r="A475" s="1373" t="s">
        <v>1087</v>
      </c>
      <c r="B475" s="1374"/>
      <c r="C475" s="1374"/>
      <c r="D475" s="1374"/>
      <c r="E475" s="1375"/>
    </row>
    <row r="476" spans="1:5">
      <c r="A476" s="1379" t="s">
        <v>1088</v>
      </c>
      <c r="B476" s="1380"/>
      <c r="C476" s="1380"/>
      <c r="D476" s="1380"/>
      <c r="E476" s="1381"/>
    </row>
    <row r="477" spans="1:5" ht="25.5">
      <c r="A477" s="898" t="s">
        <v>2166</v>
      </c>
      <c r="B477" s="1367">
        <v>0</v>
      </c>
      <c r="C477" s="1370">
        <v>2630.9</v>
      </c>
      <c r="D477" s="899">
        <v>0</v>
      </c>
      <c r="E477" s="900">
        <v>51</v>
      </c>
    </row>
    <row r="478" spans="1:5" ht="25.5">
      <c r="A478" s="898" t="s">
        <v>1089</v>
      </c>
      <c r="B478" s="1368"/>
      <c r="C478" s="1371"/>
      <c r="D478" s="899">
        <v>0</v>
      </c>
      <c r="E478" s="900">
        <v>33</v>
      </c>
    </row>
    <row r="479" spans="1:5" ht="25.5">
      <c r="A479" s="898" t="s">
        <v>2167</v>
      </c>
      <c r="B479" s="1368"/>
      <c r="C479" s="1372"/>
      <c r="D479" s="899">
        <v>0</v>
      </c>
      <c r="E479" s="900">
        <v>27</v>
      </c>
    </row>
    <row r="480" spans="1:5">
      <c r="A480" s="901" t="s">
        <v>1090</v>
      </c>
      <c r="B480" s="1369"/>
      <c r="C480" s="902">
        <v>900</v>
      </c>
      <c r="D480" s="899">
        <v>0</v>
      </c>
      <c r="E480" s="900">
        <v>3</v>
      </c>
    </row>
    <row r="481" spans="1:5">
      <c r="A481" s="1379" t="s">
        <v>1091</v>
      </c>
      <c r="B481" s="1380"/>
      <c r="C481" s="1380"/>
      <c r="D481" s="1380"/>
      <c r="E481" s="1381"/>
    </row>
    <row r="482" spans="1:5">
      <c r="A482" s="901" t="s">
        <v>1092</v>
      </c>
      <c r="B482" s="1367">
        <v>0</v>
      </c>
      <c r="C482" s="1370">
        <v>1262.0999999999999</v>
      </c>
      <c r="D482" s="899">
        <v>0</v>
      </c>
      <c r="E482" s="900" t="s">
        <v>2168</v>
      </c>
    </row>
    <row r="483" spans="1:5">
      <c r="A483" s="901" t="s">
        <v>1093</v>
      </c>
      <c r="B483" s="1368"/>
      <c r="C483" s="1371"/>
      <c r="D483" s="899">
        <v>0</v>
      </c>
      <c r="E483" s="900">
        <v>102</v>
      </c>
    </row>
    <row r="484" spans="1:5">
      <c r="A484" s="901" t="s">
        <v>1094</v>
      </c>
      <c r="B484" s="1368"/>
      <c r="C484" s="1371"/>
      <c r="D484" s="899">
        <v>0</v>
      </c>
      <c r="E484" s="900">
        <v>33</v>
      </c>
    </row>
    <row r="485" spans="1:5" ht="25.5">
      <c r="A485" s="901" t="s">
        <v>1095</v>
      </c>
      <c r="B485" s="1369"/>
      <c r="C485" s="1372"/>
      <c r="D485" s="899">
        <v>0</v>
      </c>
      <c r="E485" s="900" t="s">
        <v>2169</v>
      </c>
    </row>
    <row r="486" spans="1:5">
      <c r="A486" s="1379" t="s">
        <v>1096</v>
      </c>
      <c r="B486" s="1380"/>
      <c r="C486" s="1380"/>
      <c r="D486" s="1380"/>
      <c r="E486" s="1381"/>
    </row>
    <row r="487" spans="1:5" ht="25.5">
      <c r="A487" s="898" t="s">
        <v>1097</v>
      </c>
      <c r="B487" s="1367">
        <v>0</v>
      </c>
      <c r="C487" s="1370">
        <v>2500</v>
      </c>
      <c r="D487" s="899">
        <v>2</v>
      </c>
      <c r="E487" s="900">
        <v>5</v>
      </c>
    </row>
    <row r="488" spans="1:5" ht="25.5">
      <c r="A488" s="898" t="s">
        <v>1098</v>
      </c>
      <c r="B488" s="1368"/>
      <c r="C488" s="1371"/>
      <c r="D488" s="899">
        <v>10</v>
      </c>
      <c r="E488" s="900">
        <v>27</v>
      </c>
    </row>
    <row r="489" spans="1:5" ht="25.5">
      <c r="A489" s="898" t="s">
        <v>1099</v>
      </c>
      <c r="B489" s="1368"/>
      <c r="C489" s="1371"/>
      <c r="D489" s="899" t="s">
        <v>1100</v>
      </c>
      <c r="E489" s="900">
        <v>38</v>
      </c>
    </row>
    <row r="490" spans="1:5" ht="25.5">
      <c r="A490" s="898" t="s">
        <v>1101</v>
      </c>
      <c r="B490" s="1368"/>
      <c r="C490" s="1371"/>
      <c r="D490" s="899" t="s">
        <v>1102</v>
      </c>
      <c r="E490" s="900" t="s">
        <v>1103</v>
      </c>
    </row>
    <row r="491" spans="1:5" ht="25.5">
      <c r="A491" s="901" t="s">
        <v>1104</v>
      </c>
      <c r="B491" s="1369"/>
      <c r="C491" s="1372"/>
      <c r="D491" s="899" t="s">
        <v>1105</v>
      </c>
      <c r="E491" s="900">
        <v>131</v>
      </c>
    </row>
    <row r="492" spans="1:5">
      <c r="A492" s="1373" t="s">
        <v>1106</v>
      </c>
      <c r="B492" s="1374"/>
      <c r="C492" s="1374"/>
      <c r="D492" s="1374"/>
      <c r="E492" s="1375"/>
    </row>
    <row r="493" spans="1:5">
      <c r="A493" s="1379" t="s">
        <v>1107</v>
      </c>
      <c r="B493" s="1380"/>
      <c r="C493" s="1380"/>
      <c r="D493" s="1380"/>
      <c r="E493" s="1381"/>
    </row>
    <row r="494" spans="1:5" ht="25.5">
      <c r="A494" s="898" t="s">
        <v>1108</v>
      </c>
      <c r="B494" s="1367">
        <v>0</v>
      </c>
      <c r="C494" s="1370">
        <v>1000</v>
      </c>
      <c r="D494" s="899">
        <v>0</v>
      </c>
      <c r="E494" s="900">
        <v>392</v>
      </c>
    </row>
    <row r="495" spans="1:5" ht="25.5">
      <c r="A495" s="898" t="s">
        <v>1109</v>
      </c>
      <c r="B495" s="1369"/>
      <c r="C495" s="1372"/>
      <c r="D495" s="899">
        <v>0</v>
      </c>
      <c r="E495" s="900">
        <v>27</v>
      </c>
    </row>
    <row r="496" spans="1:5">
      <c r="A496" s="1379" t="s">
        <v>1110</v>
      </c>
      <c r="B496" s="1380"/>
      <c r="C496" s="1380"/>
      <c r="D496" s="1380"/>
      <c r="E496" s="1381"/>
    </row>
    <row r="497" spans="1:5">
      <c r="A497" s="901" t="s">
        <v>1111</v>
      </c>
      <c r="B497" s="1367">
        <v>0</v>
      </c>
      <c r="C497" s="1370">
        <v>2000</v>
      </c>
      <c r="D497" s="899" t="s">
        <v>1112</v>
      </c>
      <c r="E497" s="900" t="s">
        <v>1103</v>
      </c>
    </row>
    <row r="498" spans="1:5">
      <c r="A498" s="901" t="s">
        <v>1113</v>
      </c>
      <c r="B498" s="1368"/>
      <c r="C498" s="1371"/>
      <c r="D498" s="899" t="s">
        <v>1102</v>
      </c>
      <c r="E498" s="900" t="s">
        <v>2170</v>
      </c>
    </row>
    <row r="499" spans="1:5">
      <c r="A499" s="901" t="s">
        <v>1114</v>
      </c>
      <c r="B499" s="1368"/>
      <c r="C499" s="1371"/>
      <c r="D499" s="899" t="s">
        <v>1115</v>
      </c>
      <c r="E499" s="900" t="s">
        <v>2171</v>
      </c>
    </row>
    <row r="500" spans="1:5">
      <c r="A500" s="901" t="s">
        <v>1116</v>
      </c>
      <c r="B500" s="1368"/>
      <c r="C500" s="1371"/>
      <c r="D500" s="899" t="s">
        <v>1117</v>
      </c>
      <c r="E500" s="900" t="s">
        <v>2172</v>
      </c>
    </row>
    <row r="501" spans="1:5">
      <c r="A501" s="901" t="s">
        <v>1118</v>
      </c>
      <c r="B501" s="1368"/>
      <c r="C501" s="1371"/>
      <c r="D501" s="899" t="s">
        <v>1119</v>
      </c>
      <c r="E501" s="900" t="s">
        <v>1120</v>
      </c>
    </row>
    <row r="502" spans="1:5">
      <c r="A502" s="901" t="s">
        <v>1121</v>
      </c>
      <c r="B502" s="1368"/>
      <c r="C502" s="1371"/>
      <c r="D502" s="899" t="s">
        <v>1102</v>
      </c>
      <c r="E502" s="900" t="s">
        <v>1103</v>
      </c>
    </row>
    <row r="503" spans="1:5">
      <c r="A503" s="898" t="s">
        <v>1122</v>
      </c>
      <c r="B503" s="1368"/>
      <c r="C503" s="1371"/>
      <c r="D503" s="899">
        <v>3</v>
      </c>
      <c r="E503" s="900">
        <v>7</v>
      </c>
    </row>
    <row r="504" spans="1:5">
      <c r="A504" s="898" t="s">
        <v>1123</v>
      </c>
      <c r="B504" s="1368"/>
      <c r="C504" s="1371"/>
      <c r="D504" s="899">
        <v>4</v>
      </c>
      <c r="E504" s="900">
        <v>9</v>
      </c>
    </row>
    <row r="505" spans="1:5" ht="25.5">
      <c r="A505" s="898" t="s">
        <v>1124</v>
      </c>
      <c r="B505" s="1368"/>
      <c r="C505" s="1371"/>
      <c r="D505" s="899" t="s">
        <v>1125</v>
      </c>
      <c r="E505" s="900" t="s">
        <v>2173</v>
      </c>
    </row>
    <row r="506" spans="1:5">
      <c r="A506" s="898" t="s">
        <v>1126</v>
      </c>
      <c r="B506" s="1368"/>
      <c r="C506" s="1371"/>
      <c r="D506" s="899" t="s">
        <v>1127</v>
      </c>
      <c r="E506" s="900">
        <v>2</v>
      </c>
    </row>
    <row r="507" spans="1:5">
      <c r="A507" s="898" t="s">
        <v>1128</v>
      </c>
      <c r="B507" s="1368"/>
      <c r="C507" s="1371"/>
      <c r="D507" s="899" t="s">
        <v>1127</v>
      </c>
      <c r="E507" s="900">
        <v>2</v>
      </c>
    </row>
    <row r="508" spans="1:5">
      <c r="A508" s="898" t="s">
        <v>1129</v>
      </c>
      <c r="B508" s="1368"/>
      <c r="C508" s="1371"/>
      <c r="D508" s="899" t="s">
        <v>1130</v>
      </c>
      <c r="E508" s="900">
        <v>2</v>
      </c>
    </row>
    <row r="509" spans="1:5">
      <c r="A509" s="898" t="s">
        <v>1131</v>
      </c>
      <c r="B509" s="1368"/>
      <c r="C509" s="1371"/>
      <c r="D509" s="899" t="s">
        <v>1127</v>
      </c>
      <c r="E509" s="900">
        <v>90</v>
      </c>
    </row>
    <row r="510" spans="1:5">
      <c r="A510" s="898" t="s">
        <v>1132</v>
      </c>
      <c r="B510" s="1368"/>
      <c r="C510" s="1371"/>
      <c r="D510" s="899" t="s">
        <v>1127</v>
      </c>
      <c r="E510" s="900">
        <v>4</v>
      </c>
    </row>
    <row r="511" spans="1:5">
      <c r="A511" s="898" t="s">
        <v>1133</v>
      </c>
      <c r="B511" s="1368"/>
      <c r="C511" s="1371"/>
      <c r="D511" s="899" t="s">
        <v>1134</v>
      </c>
      <c r="E511" s="900">
        <v>2</v>
      </c>
    </row>
    <row r="512" spans="1:5">
      <c r="A512" s="898" t="s">
        <v>1135</v>
      </c>
      <c r="B512" s="1369"/>
      <c r="C512" s="1372"/>
      <c r="D512" s="899" t="s">
        <v>1136</v>
      </c>
      <c r="E512" s="903">
        <v>2</v>
      </c>
    </row>
    <row r="513" spans="1:5">
      <c r="A513" s="1373" t="s">
        <v>1137</v>
      </c>
      <c r="B513" s="1374"/>
      <c r="C513" s="1374"/>
      <c r="D513" s="1374"/>
      <c r="E513" s="1375"/>
    </row>
    <row r="514" spans="1:5">
      <c r="A514" s="1376" t="s">
        <v>1138</v>
      </c>
      <c r="B514" s="1377"/>
      <c r="C514" s="1377"/>
      <c r="D514" s="1377"/>
      <c r="E514" s="1378"/>
    </row>
    <row r="515" spans="1:5" ht="25.5">
      <c r="A515" s="898" t="s">
        <v>1139</v>
      </c>
      <c r="B515" s="1367">
        <v>12000</v>
      </c>
      <c r="C515" s="1370">
        <v>3000</v>
      </c>
      <c r="D515" s="899">
        <v>0</v>
      </c>
      <c r="E515" s="903" t="s">
        <v>1103</v>
      </c>
    </row>
    <row r="516" spans="1:5">
      <c r="A516" s="898" t="s">
        <v>1140</v>
      </c>
      <c r="B516" s="1368"/>
      <c r="C516" s="1371"/>
      <c r="D516" s="899">
        <v>0</v>
      </c>
      <c r="E516" s="903">
        <v>10</v>
      </c>
    </row>
    <row r="517" spans="1:5">
      <c r="A517" s="898" t="s">
        <v>1141</v>
      </c>
      <c r="B517" s="1368"/>
      <c r="C517" s="1371"/>
      <c r="D517" s="899">
        <v>0</v>
      </c>
      <c r="E517" s="903">
        <v>18</v>
      </c>
    </row>
    <row r="518" spans="1:5" ht="25.5">
      <c r="A518" s="898" t="s">
        <v>1142</v>
      </c>
      <c r="B518" s="1368"/>
      <c r="C518" s="1371"/>
      <c r="D518" s="899">
        <v>0</v>
      </c>
      <c r="E518" s="903">
        <v>16</v>
      </c>
    </row>
    <row r="519" spans="1:5" ht="25.5">
      <c r="A519" s="898" t="s">
        <v>1143</v>
      </c>
      <c r="B519" s="1368"/>
      <c r="C519" s="1371"/>
      <c r="D519" s="899">
        <v>0</v>
      </c>
      <c r="E519" s="903">
        <v>6</v>
      </c>
    </row>
    <row r="520" spans="1:5">
      <c r="A520" s="898" t="s">
        <v>1144</v>
      </c>
      <c r="B520" s="1368"/>
      <c r="C520" s="1371"/>
      <c r="D520" s="899">
        <v>0</v>
      </c>
      <c r="E520" s="903">
        <v>13</v>
      </c>
    </row>
    <row r="521" spans="1:5">
      <c r="A521" s="898" t="s">
        <v>1145</v>
      </c>
      <c r="B521" s="1368"/>
      <c r="C521" s="1371"/>
      <c r="D521" s="899">
        <v>0</v>
      </c>
      <c r="E521" s="903">
        <v>2</v>
      </c>
    </row>
    <row r="522" spans="1:5" ht="25.5">
      <c r="A522" s="898" t="s">
        <v>1146</v>
      </c>
      <c r="B522" s="1368"/>
      <c r="C522" s="1371"/>
      <c r="D522" s="899">
        <v>0</v>
      </c>
      <c r="E522" s="903" t="s">
        <v>2174</v>
      </c>
    </row>
    <row r="523" spans="1:5">
      <c r="A523" s="898" t="s">
        <v>1147</v>
      </c>
      <c r="B523" s="1368"/>
      <c r="C523" s="1371"/>
      <c r="D523" s="899">
        <v>0</v>
      </c>
      <c r="E523" s="903">
        <v>4</v>
      </c>
    </row>
    <row r="524" spans="1:5">
      <c r="A524" s="898" t="s">
        <v>1148</v>
      </c>
      <c r="B524" s="1368"/>
      <c r="C524" s="1371"/>
      <c r="D524" s="899" t="s">
        <v>1102</v>
      </c>
      <c r="E524" s="903" t="s">
        <v>2175</v>
      </c>
    </row>
    <row r="525" spans="1:5">
      <c r="A525" s="898" t="s">
        <v>1149</v>
      </c>
      <c r="B525" s="1369"/>
      <c r="C525" s="1372"/>
      <c r="D525" s="899" t="s">
        <v>1102</v>
      </c>
      <c r="E525" s="903" t="s">
        <v>1103</v>
      </c>
    </row>
    <row r="526" spans="1:5">
      <c r="A526" s="1379" t="s">
        <v>1150</v>
      </c>
      <c r="B526" s="1380"/>
      <c r="C526" s="1380"/>
      <c r="D526" s="1380"/>
      <c r="E526" s="1381"/>
    </row>
    <row r="527" spans="1:5">
      <c r="A527" s="898" t="s">
        <v>1151</v>
      </c>
      <c r="B527" s="1367">
        <v>1200</v>
      </c>
      <c r="C527" s="1370">
        <v>400</v>
      </c>
      <c r="D527" s="899" t="s">
        <v>2176</v>
      </c>
      <c r="E527" s="903" t="s">
        <v>2177</v>
      </c>
    </row>
    <row r="528" spans="1:5" ht="25.5">
      <c r="A528" s="898" t="s">
        <v>1152</v>
      </c>
      <c r="B528" s="1368"/>
      <c r="C528" s="1371"/>
      <c r="D528" s="899" t="s">
        <v>1153</v>
      </c>
      <c r="E528" s="903" t="s">
        <v>2178</v>
      </c>
    </row>
    <row r="529" spans="1:5" ht="51">
      <c r="A529" s="898" t="s">
        <v>1154</v>
      </c>
      <c r="B529" s="1368"/>
      <c r="C529" s="1371"/>
      <c r="D529" s="899" t="s">
        <v>1155</v>
      </c>
      <c r="E529" s="903" t="s">
        <v>2179</v>
      </c>
    </row>
    <row r="530" spans="1:5" ht="38.25">
      <c r="A530" s="898" t="s">
        <v>1156</v>
      </c>
      <c r="B530" s="1368"/>
      <c r="C530" s="1371"/>
      <c r="D530" s="899" t="s">
        <v>2180</v>
      </c>
      <c r="E530" s="903" t="s">
        <v>2181</v>
      </c>
    </row>
    <row r="531" spans="1:5" ht="51">
      <c r="A531" s="901" t="s">
        <v>1157</v>
      </c>
      <c r="B531" s="1369"/>
      <c r="C531" s="1372"/>
      <c r="D531" s="899">
        <v>0</v>
      </c>
      <c r="E531" s="903" t="s">
        <v>2182</v>
      </c>
    </row>
    <row r="532" spans="1:5" ht="15.75" thickBot="1">
      <c r="A532" s="904" t="s">
        <v>4</v>
      </c>
      <c r="B532" s="905">
        <f>SUM(B527,B515,B497,B494,B487,B477,B482)</f>
        <v>13200</v>
      </c>
      <c r="C532" s="906">
        <f>SUM(C527,C515,C497,C487,C494,C477,C480,C482)</f>
        <v>13693</v>
      </c>
      <c r="D532" s="907"/>
      <c r="E532" s="908"/>
    </row>
    <row r="533" spans="1:5" ht="15.75" thickBot="1"/>
    <row r="534" spans="1:5">
      <c r="A534" s="1222" t="s">
        <v>591</v>
      </c>
      <c r="B534" s="1185" t="s">
        <v>64</v>
      </c>
      <c r="C534" s="1316"/>
      <c r="D534" s="1317" t="s">
        <v>82</v>
      </c>
      <c r="E534" s="1318"/>
    </row>
    <row r="535" spans="1:5">
      <c r="A535" s="1315"/>
      <c r="B535" s="234" t="s">
        <v>103</v>
      </c>
      <c r="C535" s="124" t="s">
        <v>104</v>
      </c>
      <c r="D535" s="249" t="s">
        <v>84</v>
      </c>
      <c r="E535" s="235" t="s">
        <v>83</v>
      </c>
    </row>
    <row r="536" spans="1:5">
      <c r="A536" s="16" t="s">
        <v>80</v>
      </c>
      <c r="B536" s="12"/>
      <c r="C536" s="27"/>
      <c r="D536" s="16"/>
      <c r="E536" s="36"/>
    </row>
    <row r="537" spans="1:5">
      <c r="A537" s="909" t="s">
        <v>1158</v>
      </c>
      <c r="B537" s="910">
        <v>4777</v>
      </c>
      <c r="C537" s="911">
        <v>43225</v>
      </c>
      <c r="D537" s="912">
        <v>0.78</v>
      </c>
      <c r="E537" s="913">
        <v>1.41</v>
      </c>
    </row>
    <row r="538" spans="1:5">
      <c r="A538" s="909" t="s">
        <v>1159</v>
      </c>
      <c r="B538" s="910">
        <v>0</v>
      </c>
      <c r="C538" s="911">
        <v>7360</v>
      </c>
      <c r="D538" s="912">
        <v>0.68</v>
      </c>
      <c r="E538" s="913">
        <v>1.47</v>
      </c>
    </row>
    <row r="539" spans="1:5">
      <c r="A539" s="909" t="s">
        <v>1160</v>
      </c>
      <c r="B539" s="910">
        <v>540</v>
      </c>
      <c r="C539" s="911">
        <v>55135</v>
      </c>
      <c r="D539" s="912">
        <v>0.53</v>
      </c>
      <c r="E539" s="914">
        <v>1.1000000000000001</v>
      </c>
    </row>
    <row r="540" spans="1:5">
      <c r="A540" s="909" t="s">
        <v>1161</v>
      </c>
      <c r="B540" s="910">
        <v>0</v>
      </c>
      <c r="C540" s="911">
        <v>3590</v>
      </c>
      <c r="D540" s="912">
        <v>0.35</v>
      </c>
      <c r="E540" s="913">
        <v>1.06</v>
      </c>
    </row>
    <row r="541" spans="1:5">
      <c r="A541" s="909" t="s">
        <v>1162</v>
      </c>
      <c r="B541" s="910">
        <v>0</v>
      </c>
      <c r="C541" s="911">
        <v>1160</v>
      </c>
      <c r="D541" s="912">
        <v>0.15</v>
      </c>
      <c r="E541" s="913">
        <v>0.57999999999999996</v>
      </c>
    </row>
    <row r="542" spans="1:5">
      <c r="A542" s="909" t="s">
        <v>1163</v>
      </c>
      <c r="B542" s="910">
        <v>22785</v>
      </c>
      <c r="C542" s="911">
        <v>41258</v>
      </c>
      <c r="D542" s="912">
        <v>0.05</v>
      </c>
      <c r="E542" s="914">
        <v>0.7</v>
      </c>
    </row>
    <row r="543" spans="1:5" ht="15.75" thickBot="1">
      <c r="A543" s="915" t="s">
        <v>4</v>
      </c>
      <c r="B543" s="916">
        <f>SUM(B537:B542)</f>
        <v>28102</v>
      </c>
      <c r="C543" s="917">
        <f>SUM(C537:C542)</f>
        <v>151728</v>
      </c>
      <c r="D543" s="918"/>
      <c r="E543" s="919"/>
    </row>
    <row r="544" spans="1:5" ht="15.75" thickBot="1"/>
    <row r="545" spans="1:5">
      <c r="A545" s="1361" t="s">
        <v>664</v>
      </c>
      <c r="B545" s="1363" t="s">
        <v>64</v>
      </c>
      <c r="C545" s="1364"/>
      <c r="D545" s="1365" t="s">
        <v>82</v>
      </c>
      <c r="E545" s="1366"/>
    </row>
    <row r="546" spans="1:5">
      <c r="A546" s="1362"/>
      <c r="B546" s="356" t="s">
        <v>103</v>
      </c>
      <c r="C546" s="357" t="s">
        <v>104</v>
      </c>
      <c r="D546" s="358" t="s">
        <v>84</v>
      </c>
      <c r="E546" s="359" t="s">
        <v>83</v>
      </c>
    </row>
    <row r="547" spans="1:5">
      <c r="A547" s="360" t="s">
        <v>80</v>
      </c>
      <c r="B547" s="361"/>
      <c r="C547" s="362"/>
      <c r="D547" s="363"/>
      <c r="E547" s="364"/>
    </row>
    <row r="548" spans="1:5">
      <c r="A548" s="920" t="s">
        <v>1164</v>
      </c>
      <c r="B548" s="921"/>
      <c r="C548" s="922">
        <f>SUM(C549:C551)</f>
        <v>4672</v>
      </c>
      <c r="D548" s="923"/>
      <c r="E548" s="924"/>
    </row>
    <row r="549" spans="1:5">
      <c r="A549" s="925" t="s">
        <v>1165</v>
      </c>
      <c r="B549" s="926"/>
      <c r="C549" s="927">
        <v>4000</v>
      </c>
      <c r="D549" s="928">
        <v>36</v>
      </c>
      <c r="E549" s="929">
        <v>39</v>
      </c>
    </row>
    <row r="550" spans="1:5">
      <c r="A550" s="925" t="s">
        <v>1166</v>
      </c>
      <c r="B550" s="926"/>
      <c r="C550" s="927">
        <v>614</v>
      </c>
      <c r="D550" s="928">
        <v>3</v>
      </c>
      <c r="E550" s="929">
        <v>5</v>
      </c>
    </row>
    <row r="551" spans="1:5">
      <c r="A551" s="925" t="s">
        <v>1167</v>
      </c>
      <c r="B551" s="926"/>
      <c r="C551" s="927">
        <v>58</v>
      </c>
      <c r="D551" s="928">
        <v>1</v>
      </c>
      <c r="E551" s="929">
        <v>1</v>
      </c>
    </row>
    <row r="552" spans="1:5">
      <c r="A552" s="920" t="s">
        <v>1168</v>
      </c>
      <c r="B552" s="922">
        <f>SUM(B553:B566)</f>
        <v>12300</v>
      </c>
      <c r="C552" s="930">
        <f>SUM(C553:C566)</f>
        <v>400</v>
      </c>
      <c r="D552" s="931"/>
      <c r="E552" s="932"/>
    </row>
    <row r="553" spans="1:5">
      <c r="A553" s="933" t="s">
        <v>2183</v>
      </c>
      <c r="B553" s="934">
        <v>961</v>
      </c>
      <c r="C553" s="935"/>
      <c r="D553" s="936" t="s">
        <v>2184</v>
      </c>
      <c r="E553" s="937" t="s">
        <v>2184</v>
      </c>
    </row>
    <row r="554" spans="1:5">
      <c r="A554" s="933" t="s">
        <v>2185</v>
      </c>
      <c r="B554" s="934">
        <v>1173</v>
      </c>
      <c r="C554" s="935"/>
      <c r="D554" s="936" t="s">
        <v>1084</v>
      </c>
      <c r="E554" s="937" t="s">
        <v>1085</v>
      </c>
    </row>
    <row r="555" spans="1:5">
      <c r="A555" s="933" t="s">
        <v>2186</v>
      </c>
      <c r="B555" s="934">
        <v>806</v>
      </c>
      <c r="C555" s="935"/>
      <c r="D555" s="936" t="s">
        <v>1084</v>
      </c>
      <c r="E555" s="937" t="s">
        <v>1085</v>
      </c>
    </row>
    <row r="556" spans="1:5">
      <c r="A556" s="933" t="s">
        <v>2187</v>
      </c>
      <c r="B556" s="934">
        <v>1390</v>
      </c>
      <c r="C556" s="935"/>
      <c r="D556" s="936" t="s">
        <v>2188</v>
      </c>
      <c r="E556" s="937" t="s">
        <v>2189</v>
      </c>
    </row>
    <row r="557" spans="1:5">
      <c r="A557" s="933" t="s">
        <v>2190</v>
      </c>
      <c r="B557" s="934">
        <v>488</v>
      </c>
      <c r="C557" s="935"/>
      <c r="D557" s="936" t="s">
        <v>2188</v>
      </c>
      <c r="E557" s="937" t="s">
        <v>2189</v>
      </c>
    </row>
    <row r="558" spans="1:5">
      <c r="A558" s="933" t="s">
        <v>2191</v>
      </c>
      <c r="B558" s="934">
        <v>941</v>
      </c>
      <c r="C558" s="935"/>
      <c r="D558" s="936" t="s">
        <v>2192</v>
      </c>
      <c r="E558" s="937" t="s">
        <v>2184</v>
      </c>
    </row>
    <row r="559" spans="1:5">
      <c r="A559" s="933" t="s">
        <v>2193</v>
      </c>
      <c r="B559" s="934">
        <v>184</v>
      </c>
      <c r="C559" s="935"/>
      <c r="D559" s="936" t="s">
        <v>1084</v>
      </c>
      <c r="E559" s="937" t="s">
        <v>1085</v>
      </c>
    </row>
    <row r="560" spans="1:5">
      <c r="A560" s="933" t="s">
        <v>2194</v>
      </c>
      <c r="B560" s="934">
        <v>156</v>
      </c>
      <c r="C560" s="935"/>
      <c r="D560" s="936" t="s">
        <v>2188</v>
      </c>
      <c r="E560" s="937" t="s">
        <v>2189</v>
      </c>
    </row>
    <row r="561" spans="1:5">
      <c r="A561" s="933" t="s">
        <v>2195</v>
      </c>
      <c r="B561" s="934">
        <v>213</v>
      </c>
      <c r="C561" s="935"/>
      <c r="D561" s="936" t="s">
        <v>2196</v>
      </c>
      <c r="E561" s="937" t="s">
        <v>2197</v>
      </c>
    </row>
    <row r="562" spans="1:5">
      <c r="A562" s="933" t="s">
        <v>2198</v>
      </c>
      <c r="B562" s="934">
        <v>1624</v>
      </c>
      <c r="C562" s="935"/>
      <c r="D562" s="936" t="s">
        <v>2199</v>
      </c>
      <c r="E562" s="937" t="s">
        <v>1085</v>
      </c>
    </row>
    <row r="563" spans="1:5">
      <c r="A563" s="933" t="s">
        <v>2200</v>
      </c>
      <c r="B563" s="934">
        <v>2264</v>
      </c>
      <c r="C563" s="935"/>
      <c r="D563" s="936" t="s">
        <v>1084</v>
      </c>
      <c r="E563" s="937" t="s">
        <v>1085</v>
      </c>
    </row>
    <row r="564" spans="1:5">
      <c r="A564" s="933" t="s">
        <v>2201</v>
      </c>
      <c r="B564" s="934">
        <v>1000</v>
      </c>
      <c r="C564" s="935"/>
      <c r="D564" s="936">
        <v>5</v>
      </c>
      <c r="E564" s="937">
        <v>6</v>
      </c>
    </row>
    <row r="565" spans="1:5">
      <c r="A565" s="933" t="s">
        <v>2202</v>
      </c>
      <c r="B565" s="934">
        <v>1100</v>
      </c>
      <c r="C565" s="935"/>
      <c r="D565" s="936" t="s">
        <v>2184</v>
      </c>
      <c r="E565" s="937" t="s">
        <v>2184</v>
      </c>
    </row>
    <row r="566" spans="1:5">
      <c r="A566" s="933" t="s">
        <v>1170</v>
      </c>
      <c r="B566" s="934"/>
      <c r="C566" s="938">
        <v>400</v>
      </c>
      <c r="D566" s="936">
        <v>10</v>
      </c>
      <c r="E566" s="937">
        <v>20</v>
      </c>
    </row>
    <row r="567" spans="1:5">
      <c r="A567" s="939" t="s">
        <v>1171</v>
      </c>
      <c r="B567" s="940"/>
      <c r="C567" s="930">
        <f>SUM(C568:C571)</f>
        <v>5585</v>
      </c>
      <c r="D567" s="941"/>
      <c r="E567" s="942"/>
    </row>
    <row r="568" spans="1:5">
      <c r="A568" s="943" t="s">
        <v>2203</v>
      </c>
      <c r="B568" s="944"/>
      <c r="C568" s="934">
        <v>1927</v>
      </c>
      <c r="D568" s="936">
        <v>8</v>
      </c>
      <c r="E568" s="937">
        <v>15</v>
      </c>
    </row>
    <row r="569" spans="1:5">
      <c r="A569" s="933" t="s">
        <v>1172</v>
      </c>
      <c r="B569" s="944"/>
      <c r="C569" s="934">
        <v>1414</v>
      </c>
      <c r="D569" s="936">
        <v>9</v>
      </c>
      <c r="E569" s="937">
        <v>15</v>
      </c>
    </row>
    <row r="570" spans="1:5">
      <c r="A570" s="933" t="s">
        <v>2204</v>
      </c>
      <c r="B570" s="944"/>
      <c r="C570" s="934">
        <v>166</v>
      </c>
      <c r="D570" s="936">
        <v>3</v>
      </c>
      <c r="E570" s="937">
        <v>5</v>
      </c>
    </row>
    <row r="571" spans="1:5">
      <c r="A571" s="943" t="s">
        <v>1173</v>
      </c>
      <c r="B571" s="944"/>
      <c r="C571" s="934">
        <v>2078</v>
      </c>
      <c r="D571" s="945" t="s">
        <v>1169</v>
      </c>
      <c r="E571" s="946" t="s">
        <v>2205</v>
      </c>
    </row>
    <row r="572" spans="1:5">
      <c r="A572" s="939" t="s">
        <v>1174</v>
      </c>
      <c r="B572" s="940"/>
      <c r="C572" s="930">
        <v>2598</v>
      </c>
      <c r="D572" s="947"/>
      <c r="E572" s="948"/>
    </row>
    <row r="573" spans="1:5">
      <c r="A573" s="943" t="s">
        <v>2206</v>
      </c>
      <c r="B573" s="944"/>
      <c r="C573" s="949">
        <v>2598</v>
      </c>
      <c r="D573" s="950">
        <v>41</v>
      </c>
      <c r="E573" s="951">
        <v>40</v>
      </c>
    </row>
    <row r="574" spans="1:5" ht="15.75" thickBot="1">
      <c r="A574" s="952" t="s">
        <v>4</v>
      </c>
      <c r="B574" s="953">
        <f>B567+B552+B548</f>
        <v>12300</v>
      </c>
      <c r="C574" s="954">
        <f>C567+C552+C548+C572</f>
        <v>13255</v>
      </c>
      <c r="D574" s="952"/>
      <c r="E574" s="955"/>
    </row>
    <row r="575" spans="1:5" ht="15.75" thickBot="1">
      <c r="A575" s="383"/>
      <c r="B575" s="354"/>
      <c r="C575" s="354"/>
      <c r="D575" s="354"/>
      <c r="E575" s="355"/>
    </row>
    <row r="576" spans="1:5">
      <c r="A576" s="1222" t="s">
        <v>612</v>
      </c>
      <c r="B576" s="1185" t="s">
        <v>64</v>
      </c>
      <c r="C576" s="1316"/>
      <c r="D576" s="1317" t="s">
        <v>82</v>
      </c>
      <c r="E576" s="1318"/>
    </row>
    <row r="577" spans="1:5">
      <c r="A577" s="1315"/>
      <c r="B577" s="234" t="s">
        <v>103</v>
      </c>
      <c r="C577" s="124" t="s">
        <v>104</v>
      </c>
      <c r="D577" s="249" t="s">
        <v>84</v>
      </c>
      <c r="E577" s="235" t="s">
        <v>83</v>
      </c>
    </row>
    <row r="578" spans="1:5">
      <c r="A578" s="16" t="s">
        <v>80</v>
      </c>
      <c r="B578" s="12"/>
      <c r="C578" s="27"/>
      <c r="D578" s="16"/>
      <c r="E578" s="36"/>
    </row>
    <row r="579" spans="1:5">
      <c r="A579" s="679" t="s">
        <v>1175</v>
      </c>
      <c r="B579" s="956">
        <v>2922</v>
      </c>
      <c r="C579" s="957">
        <v>20751</v>
      </c>
      <c r="D579" s="958" t="s">
        <v>1176</v>
      </c>
      <c r="E579" s="959" t="s">
        <v>1177</v>
      </c>
    </row>
    <row r="580" spans="1:5">
      <c r="A580" s="679" t="s">
        <v>1178</v>
      </c>
      <c r="B580" s="719">
        <v>0</v>
      </c>
      <c r="C580" s="957">
        <v>13560</v>
      </c>
      <c r="D580" s="958" t="s">
        <v>1176</v>
      </c>
      <c r="E580" s="959" t="s">
        <v>1177</v>
      </c>
    </row>
    <row r="581" spans="1:5">
      <c r="A581" s="679" t="s">
        <v>1179</v>
      </c>
      <c r="B581" s="956">
        <v>4560</v>
      </c>
      <c r="C581" s="957">
        <v>8983</v>
      </c>
      <c r="D581" s="958" t="s">
        <v>1176</v>
      </c>
      <c r="E581" s="959" t="s">
        <v>1177</v>
      </c>
    </row>
    <row r="582" spans="1:5">
      <c r="A582" s="679" t="s">
        <v>1180</v>
      </c>
      <c r="B582" s="719">
        <v>0</v>
      </c>
      <c r="C582" s="957">
        <v>4310</v>
      </c>
      <c r="D582" s="958" t="s">
        <v>1176</v>
      </c>
      <c r="E582" s="959" t="s">
        <v>1177</v>
      </c>
    </row>
    <row r="583" spans="1:5">
      <c r="A583" s="679" t="s">
        <v>1181</v>
      </c>
      <c r="B583" s="719"/>
      <c r="C583" s="957">
        <v>6121</v>
      </c>
      <c r="D583" s="958" t="s">
        <v>1176</v>
      </c>
      <c r="E583" s="959" t="s">
        <v>1177</v>
      </c>
    </row>
    <row r="584" spans="1:5" ht="15.75" thickBot="1">
      <c r="A584" s="686" t="s">
        <v>4</v>
      </c>
      <c r="B584" s="713">
        <f>SUM(B579:B583)</f>
        <v>7482</v>
      </c>
      <c r="C584" s="713">
        <f>SUM(C579:C583)</f>
        <v>53725</v>
      </c>
      <c r="D584" s="686"/>
      <c r="E584" s="960">
        <f>SUM(B584:D584)</f>
        <v>61207</v>
      </c>
    </row>
    <row r="585" spans="1:5" ht="15.75" thickBot="1"/>
    <row r="586" spans="1:5">
      <c r="A586" s="1222" t="s">
        <v>616</v>
      </c>
      <c r="B586" s="1185" t="s">
        <v>64</v>
      </c>
      <c r="C586" s="1316"/>
      <c r="D586" s="1317" t="s">
        <v>82</v>
      </c>
      <c r="E586" s="1318"/>
    </row>
    <row r="587" spans="1:5" ht="15.75" thickBot="1">
      <c r="A587" s="1315"/>
      <c r="B587" s="234" t="s">
        <v>103</v>
      </c>
      <c r="C587" s="124" t="s">
        <v>104</v>
      </c>
      <c r="D587" s="249" t="s">
        <v>84</v>
      </c>
      <c r="E587" s="235" t="s">
        <v>83</v>
      </c>
    </row>
    <row r="588" spans="1:5">
      <c r="A588" s="961" t="s">
        <v>1182</v>
      </c>
      <c r="B588" s="1347">
        <v>0</v>
      </c>
      <c r="C588" s="1350">
        <v>5800</v>
      </c>
      <c r="D588" s="962" t="s">
        <v>1183</v>
      </c>
      <c r="E588" s="962" t="s">
        <v>2207</v>
      </c>
    </row>
    <row r="589" spans="1:5" ht="26.25">
      <c r="A589" s="881" t="s">
        <v>1184</v>
      </c>
      <c r="B589" s="1348"/>
      <c r="C589" s="1351"/>
      <c r="D589" s="882" t="s">
        <v>2208</v>
      </c>
      <c r="E589" s="882" t="s">
        <v>2209</v>
      </c>
    </row>
    <row r="590" spans="1:5" ht="51.75">
      <c r="A590" s="881" t="s">
        <v>1185</v>
      </c>
      <c r="B590" s="1348"/>
      <c r="C590" s="1351"/>
      <c r="D590" s="882" t="s">
        <v>2210</v>
      </c>
      <c r="E590" s="882" t="s">
        <v>2211</v>
      </c>
    </row>
    <row r="591" spans="1:5" ht="27" thickBot="1">
      <c r="A591" s="963" t="s">
        <v>2212</v>
      </c>
      <c r="B591" s="1349"/>
      <c r="C591" s="1352"/>
      <c r="D591" s="964" t="s">
        <v>1186</v>
      </c>
      <c r="E591" s="964" t="s">
        <v>2213</v>
      </c>
    </row>
    <row r="592" spans="1:5">
      <c r="A592" s="961" t="s">
        <v>1187</v>
      </c>
      <c r="B592" s="1347">
        <v>0</v>
      </c>
      <c r="C592" s="1350">
        <v>896</v>
      </c>
      <c r="D592" s="962" t="s">
        <v>1183</v>
      </c>
      <c r="E592" s="962" t="s">
        <v>2207</v>
      </c>
    </row>
    <row r="593" spans="1:5">
      <c r="A593" s="881" t="s">
        <v>1188</v>
      </c>
      <c r="B593" s="1348"/>
      <c r="C593" s="1359"/>
      <c r="D593" s="882" t="s">
        <v>1189</v>
      </c>
      <c r="E593" s="882" t="s">
        <v>1189</v>
      </c>
    </row>
    <row r="594" spans="1:5">
      <c r="A594" s="881" t="s">
        <v>1190</v>
      </c>
      <c r="B594" s="1348"/>
      <c r="C594" s="1359"/>
      <c r="D594" s="882" t="s">
        <v>1189</v>
      </c>
      <c r="E594" s="882" t="s">
        <v>1189</v>
      </c>
    </row>
    <row r="595" spans="1:5">
      <c r="A595" s="881" t="s">
        <v>1191</v>
      </c>
      <c r="B595" s="1348"/>
      <c r="C595" s="1359"/>
      <c r="D595" s="882" t="s">
        <v>1189</v>
      </c>
      <c r="E595" s="882" t="s">
        <v>1189</v>
      </c>
    </row>
    <row r="596" spans="1:5" ht="15.75" thickBot="1">
      <c r="A596" s="963" t="s">
        <v>1192</v>
      </c>
      <c r="B596" s="1349"/>
      <c r="C596" s="1360"/>
      <c r="D596" s="964" t="s">
        <v>1189</v>
      </c>
      <c r="E596" s="964" t="s">
        <v>1189</v>
      </c>
    </row>
    <row r="597" spans="1:5">
      <c r="A597" s="961" t="s">
        <v>1193</v>
      </c>
      <c r="B597" s="1347">
        <v>0</v>
      </c>
      <c r="C597" s="1350">
        <v>6000</v>
      </c>
      <c r="D597" s="962" t="s">
        <v>1183</v>
      </c>
      <c r="E597" s="962" t="s">
        <v>2207</v>
      </c>
    </row>
    <row r="598" spans="1:5">
      <c r="A598" s="881" t="s">
        <v>1194</v>
      </c>
      <c r="B598" s="1348"/>
      <c r="C598" s="1351"/>
      <c r="D598" s="882" t="s">
        <v>1195</v>
      </c>
      <c r="E598" s="882" t="s">
        <v>1195</v>
      </c>
    </row>
    <row r="599" spans="1:5" ht="15.75" thickBot="1">
      <c r="A599" s="963" t="s">
        <v>1196</v>
      </c>
      <c r="B599" s="1349"/>
      <c r="C599" s="1351"/>
      <c r="D599" s="964" t="s">
        <v>1197</v>
      </c>
      <c r="E599" s="964" t="s">
        <v>1197</v>
      </c>
    </row>
    <row r="600" spans="1:5">
      <c r="A600" s="961" t="s">
        <v>1198</v>
      </c>
      <c r="B600" s="1347">
        <v>0</v>
      </c>
      <c r="C600" s="1350">
        <v>2522</v>
      </c>
      <c r="D600" s="962" t="s">
        <v>1183</v>
      </c>
      <c r="E600" s="962" t="s">
        <v>2207</v>
      </c>
    </row>
    <row r="601" spans="1:5">
      <c r="A601" s="881" t="s">
        <v>2214</v>
      </c>
      <c r="B601" s="1348"/>
      <c r="C601" s="1351"/>
      <c r="D601" s="882" t="s">
        <v>2215</v>
      </c>
      <c r="E601" s="882">
        <v>19</v>
      </c>
    </row>
    <row r="602" spans="1:5" ht="26.25">
      <c r="A602" s="881" t="s">
        <v>2216</v>
      </c>
      <c r="B602" s="1348"/>
      <c r="C602" s="1351"/>
      <c r="D602" s="882" t="s">
        <v>2217</v>
      </c>
      <c r="E602" s="882">
        <v>7</v>
      </c>
    </row>
    <row r="603" spans="1:5">
      <c r="A603" s="881" t="s">
        <v>2218</v>
      </c>
      <c r="B603" s="1348"/>
      <c r="C603" s="1351"/>
      <c r="D603" s="882" t="s">
        <v>2219</v>
      </c>
      <c r="E603" s="882">
        <v>5</v>
      </c>
    </row>
    <row r="604" spans="1:5" ht="15.75" thickBot="1">
      <c r="A604" s="963" t="s">
        <v>1199</v>
      </c>
      <c r="B604" s="1349"/>
      <c r="C604" s="1352"/>
      <c r="D604" s="964">
        <v>4</v>
      </c>
      <c r="E604" s="964">
        <v>6</v>
      </c>
    </row>
    <row r="605" spans="1:5">
      <c r="A605" s="961" t="s">
        <v>1200</v>
      </c>
      <c r="B605" s="1347">
        <v>0</v>
      </c>
      <c r="C605" s="1350">
        <v>786</v>
      </c>
      <c r="D605" s="962" t="s">
        <v>1183</v>
      </c>
      <c r="E605" s="962" t="s">
        <v>2207</v>
      </c>
    </row>
    <row r="606" spans="1:5" ht="27" thickBot="1">
      <c r="A606" s="963" t="s">
        <v>1201</v>
      </c>
      <c r="B606" s="1349"/>
      <c r="C606" s="1352"/>
      <c r="D606" s="964" t="s">
        <v>1202</v>
      </c>
      <c r="E606" s="964" t="s">
        <v>2220</v>
      </c>
    </row>
    <row r="607" spans="1:5">
      <c r="A607" s="961" t="s">
        <v>1203</v>
      </c>
      <c r="B607" s="1347">
        <v>3325</v>
      </c>
      <c r="C607" s="1350">
        <v>1101</v>
      </c>
      <c r="D607" s="962" t="s">
        <v>1183</v>
      </c>
      <c r="E607" s="962" t="s">
        <v>2207</v>
      </c>
    </row>
    <row r="608" spans="1:5" ht="26.25">
      <c r="A608" s="881" t="s">
        <v>1204</v>
      </c>
      <c r="B608" s="1348"/>
      <c r="C608" s="1351"/>
      <c r="D608" s="882" t="s">
        <v>1205</v>
      </c>
      <c r="E608" s="882" t="s">
        <v>2221</v>
      </c>
    </row>
    <row r="609" spans="1:5">
      <c r="A609" s="881" t="s">
        <v>1206</v>
      </c>
      <c r="B609" s="1348"/>
      <c r="C609" s="1351"/>
      <c r="D609" s="882" t="s">
        <v>1197</v>
      </c>
      <c r="E609" s="882" t="s">
        <v>1197</v>
      </c>
    </row>
    <row r="610" spans="1:5">
      <c r="A610" s="881" t="s">
        <v>1207</v>
      </c>
      <c r="B610" s="1348"/>
      <c r="C610" s="1351"/>
      <c r="D610" s="882" t="s">
        <v>1197</v>
      </c>
      <c r="E610" s="882" t="s">
        <v>1197</v>
      </c>
    </row>
    <row r="611" spans="1:5" ht="51.75">
      <c r="A611" s="881" t="s">
        <v>1208</v>
      </c>
      <c r="B611" s="1348"/>
      <c r="C611" s="1351"/>
      <c r="D611" s="882" t="s">
        <v>1209</v>
      </c>
      <c r="E611" s="882" t="s">
        <v>2222</v>
      </c>
    </row>
    <row r="612" spans="1:5" ht="39">
      <c r="A612" s="881" t="s">
        <v>1210</v>
      </c>
      <c r="B612" s="1348"/>
      <c r="C612" s="1351"/>
      <c r="D612" s="882" t="s">
        <v>1197</v>
      </c>
      <c r="E612" s="882" t="s">
        <v>2223</v>
      </c>
    </row>
    <row r="613" spans="1:5" ht="26.25">
      <c r="A613" s="881" t="s">
        <v>1211</v>
      </c>
      <c r="B613" s="1348"/>
      <c r="C613" s="1351"/>
      <c r="D613" s="882" t="s">
        <v>1197</v>
      </c>
      <c r="E613" s="882" t="s">
        <v>2224</v>
      </c>
    </row>
    <row r="614" spans="1:5" ht="26.25">
      <c r="A614" s="881" t="s">
        <v>1212</v>
      </c>
      <c r="B614" s="1348"/>
      <c r="C614" s="1351"/>
      <c r="D614" s="882" t="s">
        <v>1213</v>
      </c>
      <c r="E614" s="882" t="s">
        <v>2221</v>
      </c>
    </row>
    <row r="615" spans="1:5">
      <c r="A615" s="881" t="s">
        <v>1214</v>
      </c>
      <c r="B615" s="1348"/>
      <c r="C615" s="1351"/>
      <c r="D615" s="882" t="s">
        <v>1197</v>
      </c>
      <c r="E615" s="882" t="s">
        <v>1197</v>
      </c>
    </row>
    <row r="616" spans="1:5">
      <c r="A616" s="881" t="s">
        <v>1215</v>
      </c>
      <c r="B616" s="1348"/>
      <c r="C616" s="1351"/>
      <c r="D616" s="882" t="s">
        <v>1197</v>
      </c>
      <c r="E616" s="882" t="s">
        <v>1197</v>
      </c>
    </row>
    <row r="617" spans="1:5" ht="39">
      <c r="A617" s="881" t="s">
        <v>1216</v>
      </c>
      <c r="B617" s="1348"/>
      <c r="C617" s="1351"/>
      <c r="D617" s="882" t="s">
        <v>1197</v>
      </c>
      <c r="E617" s="882" t="s">
        <v>2225</v>
      </c>
    </row>
    <row r="618" spans="1:5" ht="39">
      <c r="A618" s="881" t="s">
        <v>1217</v>
      </c>
      <c r="B618" s="1348"/>
      <c r="C618" s="1351"/>
      <c r="D618" s="882" t="s">
        <v>1218</v>
      </c>
      <c r="E618" s="882" t="s">
        <v>2221</v>
      </c>
    </row>
    <row r="619" spans="1:5" ht="77.25">
      <c r="A619" s="881" t="s">
        <v>1219</v>
      </c>
      <c r="B619" s="1348"/>
      <c r="C619" s="1351"/>
      <c r="D619" s="882" t="s">
        <v>1220</v>
      </c>
      <c r="E619" s="882" t="s">
        <v>2226</v>
      </c>
    </row>
    <row r="620" spans="1:5" ht="26.25">
      <c r="A620" s="881" t="s">
        <v>1221</v>
      </c>
      <c r="B620" s="1348"/>
      <c r="C620" s="1351"/>
      <c r="D620" s="882" t="s">
        <v>1222</v>
      </c>
      <c r="E620" s="882" t="s">
        <v>2227</v>
      </c>
    </row>
    <row r="621" spans="1:5" ht="26.25">
      <c r="A621" s="881" t="s">
        <v>1223</v>
      </c>
      <c r="B621" s="1348"/>
      <c r="C621" s="1351"/>
      <c r="D621" s="882" t="s">
        <v>1224</v>
      </c>
      <c r="E621" s="882" t="s">
        <v>2228</v>
      </c>
    </row>
    <row r="622" spans="1:5" ht="26.25">
      <c r="A622" s="881" t="s">
        <v>1225</v>
      </c>
      <c r="B622" s="1348"/>
      <c r="C622" s="1351"/>
      <c r="D622" s="882" t="s">
        <v>1226</v>
      </c>
      <c r="E622" s="882" t="s">
        <v>2229</v>
      </c>
    </row>
    <row r="623" spans="1:5" ht="26.25">
      <c r="A623" s="881" t="s">
        <v>1227</v>
      </c>
      <c r="B623" s="1348"/>
      <c r="C623" s="1351"/>
      <c r="D623" s="882" t="s">
        <v>1226</v>
      </c>
      <c r="E623" s="882" t="s">
        <v>2230</v>
      </c>
    </row>
    <row r="624" spans="1:5" ht="65.25" thickBot="1">
      <c r="A624" s="963" t="s">
        <v>1228</v>
      </c>
      <c r="B624" s="1349"/>
      <c r="C624" s="1352"/>
      <c r="D624" s="964" t="s">
        <v>1229</v>
      </c>
      <c r="E624" s="964" t="s">
        <v>2221</v>
      </c>
    </row>
    <row r="625" spans="1:5">
      <c r="A625" s="961" t="s">
        <v>1230</v>
      </c>
      <c r="B625" s="1347">
        <v>0</v>
      </c>
      <c r="C625" s="1350">
        <v>890</v>
      </c>
      <c r="D625" s="962" t="s">
        <v>1183</v>
      </c>
      <c r="E625" s="962" t="s">
        <v>2207</v>
      </c>
    </row>
    <row r="626" spans="1:5" ht="39">
      <c r="A626" s="881" t="s">
        <v>2231</v>
      </c>
      <c r="B626" s="1348"/>
      <c r="C626" s="1351"/>
      <c r="D626" s="965" t="s">
        <v>1231</v>
      </c>
      <c r="E626" s="965" t="s">
        <v>2232</v>
      </c>
    </row>
    <row r="627" spans="1:5" ht="27" thickBot="1">
      <c r="A627" s="963" t="s">
        <v>2233</v>
      </c>
      <c r="B627" s="1349"/>
      <c r="C627" s="1352"/>
      <c r="D627" s="966" t="s">
        <v>2234</v>
      </c>
      <c r="E627" s="966" t="s">
        <v>2235</v>
      </c>
    </row>
    <row r="628" spans="1:5">
      <c r="A628" s="961" t="s">
        <v>1232</v>
      </c>
      <c r="B628" s="1347">
        <v>0</v>
      </c>
      <c r="C628" s="1350">
        <v>600</v>
      </c>
      <c r="D628" s="962" t="s">
        <v>1183</v>
      </c>
      <c r="E628" s="962" t="s">
        <v>2207</v>
      </c>
    </row>
    <row r="629" spans="1:5" ht="51.75">
      <c r="A629" s="967" t="s">
        <v>2236</v>
      </c>
      <c r="B629" s="1348"/>
      <c r="C629" s="1351"/>
      <c r="D629" s="968" t="s">
        <v>1233</v>
      </c>
      <c r="E629" s="968" t="s">
        <v>2237</v>
      </c>
    </row>
    <row r="630" spans="1:5" ht="39">
      <c r="A630" s="967" t="s">
        <v>1234</v>
      </c>
      <c r="B630" s="1348"/>
      <c r="C630" s="1351"/>
      <c r="D630" s="968" t="s">
        <v>1235</v>
      </c>
      <c r="E630" s="968" t="s">
        <v>2238</v>
      </c>
    </row>
    <row r="631" spans="1:5" ht="128.25">
      <c r="A631" s="881" t="s">
        <v>1236</v>
      </c>
      <c r="B631" s="1348"/>
      <c r="C631" s="1351"/>
      <c r="D631" s="965" t="s">
        <v>1237</v>
      </c>
      <c r="E631" s="969" t="s">
        <v>2239</v>
      </c>
    </row>
    <row r="632" spans="1:5" ht="39.75" thickBot="1">
      <c r="A632" s="970" t="s">
        <v>1238</v>
      </c>
      <c r="B632" s="1349"/>
      <c r="C632" s="1352"/>
      <c r="D632" s="971" t="s">
        <v>1239</v>
      </c>
      <c r="E632" s="971" t="s">
        <v>2240</v>
      </c>
    </row>
    <row r="633" spans="1:5">
      <c r="A633" s="972" t="s">
        <v>1240</v>
      </c>
      <c r="B633" s="1347">
        <v>0</v>
      </c>
      <c r="C633" s="1350">
        <v>1800</v>
      </c>
      <c r="D633" s="962" t="s">
        <v>1183</v>
      </c>
      <c r="E633" s="962" t="s">
        <v>2207</v>
      </c>
    </row>
    <row r="634" spans="1:5">
      <c r="A634" s="967" t="s">
        <v>1241</v>
      </c>
      <c r="B634" s="1348"/>
      <c r="C634" s="1351"/>
      <c r="D634" s="973">
        <v>36498</v>
      </c>
      <c r="E634" s="895">
        <v>37202</v>
      </c>
    </row>
    <row r="635" spans="1:5" ht="26.25">
      <c r="A635" s="881" t="s">
        <v>1242</v>
      </c>
      <c r="B635" s="1348"/>
      <c r="C635" s="1351"/>
      <c r="D635" s="965" t="s">
        <v>2241</v>
      </c>
      <c r="E635" s="969" t="s">
        <v>2242</v>
      </c>
    </row>
    <row r="636" spans="1:5">
      <c r="A636" s="881" t="s">
        <v>1243</v>
      </c>
      <c r="B636" s="1348"/>
      <c r="C636" s="1351"/>
      <c r="D636" s="965" t="s">
        <v>1244</v>
      </c>
      <c r="E636" s="969" t="s">
        <v>2243</v>
      </c>
    </row>
    <row r="637" spans="1:5" ht="39">
      <c r="A637" s="881" t="s">
        <v>1245</v>
      </c>
      <c r="B637" s="1348"/>
      <c r="C637" s="1351"/>
      <c r="D637" s="965" t="s">
        <v>2244</v>
      </c>
      <c r="E637" s="969" t="s">
        <v>2245</v>
      </c>
    </row>
    <row r="638" spans="1:5">
      <c r="A638" s="881" t="s">
        <v>1246</v>
      </c>
      <c r="B638" s="1353"/>
      <c r="C638" s="1354"/>
      <c r="D638" s="973">
        <v>210</v>
      </c>
      <c r="E638" s="895">
        <v>212</v>
      </c>
    </row>
    <row r="639" spans="1:5" ht="15.75" thickBot="1">
      <c r="A639" s="686" t="s">
        <v>4</v>
      </c>
      <c r="B639" s="692">
        <f>SUM(B588:B638)</f>
        <v>3325</v>
      </c>
      <c r="C639" s="693">
        <f>SUM(C588:C638)</f>
        <v>20395</v>
      </c>
      <c r="D639" s="974"/>
      <c r="E639" s="974"/>
    </row>
    <row r="640" spans="1:5" ht="15.75" thickBot="1"/>
    <row r="641" spans="1:5">
      <c r="A641" s="1355" t="s">
        <v>623</v>
      </c>
      <c r="B641" s="1357" t="s">
        <v>64</v>
      </c>
      <c r="C641" s="1358"/>
      <c r="D641" s="1345" t="s">
        <v>82</v>
      </c>
      <c r="E641" s="1346"/>
    </row>
    <row r="642" spans="1:5">
      <c r="A642" s="1356"/>
      <c r="B642" s="234" t="s">
        <v>103</v>
      </c>
      <c r="C642" s="124" t="s">
        <v>104</v>
      </c>
      <c r="D642" s="365" t="s">
        <v>84</v>
      </c>
      <c r="E642" s="366" t="s">
        <v>83</v>
      </c>
    </row>
    <row r="643" spans="1:5">
      <c r="A643" s="367" t="s">
        <v>80</v>
      </c>
      <c r="B643" s="368"/>
      <c r="C643" s="369"/>
      <c r="D643" s="370"/>
      <c r="E643" s="371"/>
    </row>
    <row r="644" spans="1:5" ht="64.5">
      <c r="A644" s="679" t="s">
        <v>2246</v>
      </c>
      <c r="B644" s="956">
        <v>0</v>
      </c>
      <c r="C644" s="957">
        <v>3000</v>
      </c>
      <c r="D644" s="682" t="s">
        <v>2247</v>
      </c>
      <c r="E644" s="683" t="s">
        <v>2248</v>
      </c>
    </row>
    <row r="645" spans="1:5" ht="64.5">
      <c r="A645" s="679" t="s">
        <v>2249</v>
      </c>
      <c r="B645" s="956">
        <v>0</v>
      </c>
      <c r="C645" s="957">
        <v>3000</v>
      </c>
      <c r="D645" s="682" t="s">
        <v>2250</v>
      </c>
      <c r="E645" s="683" t="s">
        <v>2251</v>
      </c>
    </row>
    <row r="646" spans="1:5" ht="51.75">
      <c r="A646" s="679" t="s">
        <v>2252</v>
      </c>
      <c r="B646" s="956">
        <v>0</v>
      </c>
      <c r="C646" s="957">
        <v>2100</v>
      </c>
      <c r="D646" s="682" t="s">
        <v>2253</v>
      </c>
      <c r="E646" s="683" t="s">
        <v>2254</v>
      </c>
    </row>
    <row r="647" spans="1:5" ht="51.75">
      <c r="A647" s="679" t="s">
        <v>2255</v>
      </c>
      <c r="B647" s="956">
        <v>0</v>
      </c>
      <c r="C647" s="957">
        <v>4000</v>
      </c>
      <c r="D647" s="682" t="s">
        <v>2256</v>
      </c>
      <c r="E647" s="683" t="s">
        <v>2257</v>
      </c>
    </row>
    <row r="648" spans="1:5" ht="90">
      <c r="A648" s="679" t="s">
        <v>2258</v>
      </c>
      <c r="B648" s="956">
        <v>1013</v>
      </c>
      <c r="C648" s="957">
        <v>0</v>
      </c>
      <c r="D648" s="682" t="s">
        <v>2259</v>
      </c>
      <c r="E648" s="683" t="s">
        <v>2260</v>
      </c>
    </row>
    <row r="649" spans="1:5" ht="15.75" thickBot="1">
      <c r="A649" s="686" t="s">
        <v>4</v>
      </c>
      <c r="B649" s="713">
        <f>SUM(B644:B648)</f>
        <v>1013</v>
      </c>
      <c r="C649" s="714">
        <f>SUM(C644:C648)</f>
        <v>12100</v>
      </c>
      <c r="D649" s="686"/>
      <c r="E649" s="689"/>
    </row>
    <row r="650" spans="1:5" ht="15.75" thickBot="1"/>
    <row r="651" spans="1:5">
      <c r="A651" s="1222" t="s">
        <v>509</v>
      </c>
      <c r="B651" s="1185" t="s">
        <v>64</v>
      </c>
      <c r="C651" s="1318"/>
      <c r="D651" s="1317" t="s">
        <v>82</v>
      </c>
      <c r="E651" s="1318"/>
    </row>
    <row r="652" spans="1:5">
      <c r="A652" s="1315"/>
      <c r="B652" s="234" t="s">
        <v>103</v>
      </c>
      <c r="C652" s="124" t="s">
        <v>104</v>
      </c>
      <c r="D652" s="249" t="s">
        <v>84</v>
      </c>
      <c r="E652" s="235" t="s">
        <v>83</v>
      </c>
    </row>
    <row r="653" spans="1:5">
      <c r="A653" s="16" t="s">
        <v>80</v>
      </c>
      <c r="B653" s="12"/>
      <c r="C653" s="27"/>
      <c r="D653" s="16"/>
      <c r="E653" s="36"/>
    </row>
    <row r="654" spans="1:5" ht="25.5">
      <c r="A654" s="975" t="s">
        <v>1247</v>
      </c>
      <c r="B654" s="976">
        <v>0</v>
      </c>
      <c r="C654" s="976" t="s">
        <v>1248</v>
      </c>
      <c r="D654" s="976"/>
      <c r="E654" s="976" t="s">
        <v>1249</v>
      </c>
    </row>
    <row r="655" spans="1:5">
      <c r="A655" s="975" t="s">
        <v>1250</v>
      </c>
      <c r="B655" s="976">
        <v>0</v>
      </c>
      <c r="C655" s="975" t="s">
        <v>1251</v>
      </c>
      <c r="D655" s="975" t="s">
        <v>1252</v>
      </c>
      <c r="E655" s="976" t="s">
        <v>1253</v>
      </c>
    </row>
    <row r="656" spans="1:5">
      <c r="A656" s="977" t="s">
        <v>1254</v>
      </c>
      <c r="B656" s="978">
        <v>0</v>
      </c>
      <c r="C656" s="979">
        <v>1900</v>
      </c>
      <c r="D656" s="978"/>
      <c r="E656" s="978" t="s">
        <v>1249</v>
      </c>
    </row>
    <row r="657" spans="1:5">
      <c r="A657" s="975" t="s">
        <v>1255</v>
      </c>
      <c r="B657" s="978"/>
      <c r="C657" s="978"/>
      <c r="D657" s="978"/>
      <c r="E657" s="978"/>
    </row>
    <row r="658" spans="1:5">
      <c r="A658" s="975" t="s">
        <v>1256</v>
      </c>
      <c r="B658" s="978"/>
      <c r="C658" s="978"/>
      <c r="D658" s="978"/>
      <c r="E658" s="978"/>
    </row>
    <row r="659" spans="1:5">
      <c r="A659" s="975" t="s">
        <v>1257</v>
      </c>
      <c r="B659" s="978"/>
      <c r="C659" s="978"/>
      <c r="D659" s="978"/>
      <c r="E659" s="978"/>
    </row>
    <row r="660" spans="1:5">
      <c r="A660" s="975" t="s">
        <v>3</v>
      </c>
      <c r="B660" s="978"/>
      <c r="C660" s="978"/>
      <c r="D660" s="978"/>
      <c r="E660" s="978"/>
    </row>
    <row r="661" spans="1:5">
      <c r="A661" s="975" t="s">
        <v>1258</v>
      </c>
      <c r="B661" s="978"/>
      <c r="C661" s="978"/>
      <c r="D661" s="978"/>
      <c r="E661" s="978"/>
    </row>
    <row r="662" spans="1:5">
      <c r="A662" s="977" t="s">
        <v>1259</v>
      </c>
      <c r="B662" s="980">
        <v>0</v>
      </c>
      <c r="C662" s="980">
        <v>1200</v>
      </c>
      <c r="D662" s="980"/>
      <c r="E662" s="980" t="s">
        <v>1249</v>
      </c>
    </row>
    <row r="663" spans="1:5">
      <c r="A663" s="975" t="s">
        <v>1260</v>
      </c>
      <c r="B663" s="980"/>
      <c r="C663" s="980"/>
      <c r="D663" s="980"/>
      <c r="E663" s="980"/>
    </row>
    <row r="664" spans="1:5">
      <c r="A664" s="975" t="s">
        <v>1261</v>
      </c>
      <c r="B664" s="980"/>
      <c r="C664" s="980"/>
      <c r="D664" s="980"/>
      <c r="E664" s="980"/>
    </row>
    <row r="665" spans="1:5">
      <c r="A665" s="975" t="s">
        <v>1262</v>
      </c>
      <c r="B665" s="980"/>
      <c r="C665" s="980"/>
      <c r="D665" s="980"/>
      <c r="E665" s="980"/>
    </row>
    <row r="666" spans="1:5">
      <c r="A666" s="975" t="s">
        <v>1263</v>
      </c>
      <c r="B666" s="980"/>
      <c r="C666" s="980"/>
      <c r="D666" s="980"/>
      <c r="E666" s="980"/>
    </row>
    <row r="667" spans="1:5">
      <c r="A667" s="977" t="s">
        <v>1264</v>
      </c>
      <c r="B667" s="977">
        <v>0</v>
      </c>
      <c r="C667" s="981">
        <v>7713</v>
      </c>
      <c r="D667" s="980"/>
      <c r="E667" s="980" t="s">
        <v>1249</v>
      </c>
    </row>
    <row r="668" spans="1:5">
      <c r="A668" s="975" t="s">
        <v>1265</v>
      </c>
      <c r="B668" s="976"/>
      <c r="C668" s="976"/>
      <c r="D668" s="982">
        <v>5.2600000000000001E-2</v>
      </c>
      <c r="E668" s="982">
        <v>6.7500000000000004E-2</v>
      </c>
    </row>
    <row r="669" spans="1:5">
      <c r="A669" s="975" t="s">
        <v>1266</v>
      </c>
      <c r="B669" s="976"/>
      <c r="C669" s="976"/>
      <c r="D669" s="976">
        <v>85</v>
      </c>
      <c r="E669" s="976">
        <v>190</v>
      </c>
    </row>
    <row r="670" spans="1:5">
      <c r="A670" s="977" t="s">
        <v>1267</v>
      </c>
      <c r="B670" s="980">
        <v>0</v>
      </c>
      <c r="C670" s="981">
        <v>2335</v>
      </c>
      <c r="D670" s="980"/>
      <c r="E670" s="980" t="s">
        <v>1249</v>
      </c>
    </row>
    <row r="671" spans="1:5">
      <c r="A671" s="975" t="s">
        <v>1268</v>
      </c>
      <c r="B671" s="976"/>
      <c r="C671" s="976"/>
      <c r="D671" s="695">
        <v>5000</v>
      </c>
      <c r="E671" s="695">
        <v>5850</v>
      </c>
    </row>
    <row r="672" spans="1:5">
      <c r="A672" s="975" t="s">
        <v>1269</v>
      </c>
      <c r="B672" s="976"/>
      <c r="C672" s="976"/>
      <c r="D672" s="983">
        <v>1</v>
      </c>
      <c r="E672" s="984">
        <v>0.88</v>
      </c>
    </row>
    <row r="673" spans="1:5">
      <c r="A673" s="975" t="s">
        <v>1270</v>
      </c>
      <c r="B673" s="976"/>
      <c r="C673" s="976"/>
      <c r="D673" s="976"/>
      <c r="E673" s="976"/>
    </row>
    <row r="674" spans="1:5">
      <c r="A674" s="977" t="s">
        <v>1271</v>
      </c>
      <c r="B674" s="980">
        <v>0</v>
      </c>
      <c r="C674" s="981">
        <v>3500</v>
      </c>
      <c r="D674" s="980"/>
      <c r="E674" s="980" t="s">
        <v>1249</v>
      </c>
    </row>
    <row r="675" spans="1:5">
      <c r="A675" s="975" t="s">
        <v>1272</v>
      </c>
      <c r="B675" s="975"/>
      <c r="C675" s="975"/>
      <c r="D675" s="975"/>
      <c r="E675" s="985">
        <v>1</v>
      </c>
    </row>
    <row r="676" spans="1:5">
      <c r="A676" s="975" t="s">
        <v>1273</v>
      </c>
      <c r="B676" s="976"/>
      <c r="C676" s="976"/>
      <c r="D676" s="976"/>
      <c r="E676" s="984">
        <v>1.07</v>
      </c>
    </row>
    <row r="677" spans="1:5">
      <c r="A677" s="975" t="s">
        <v>1274</v>
      </c>
      <c r="B677" s="976"/>
      <c r="C677" s="976"/>
      <c r="D677" s="976"/>
      <c r="E677" s="984">
        <v>1.4</v>
      </c>
    </row>
    <row r="678" spans="1:5">
      <c r="A678" s="975" t="s">
        <v>1275</v>
      </c>
      <c r="B678" s="976"/>
      <c r="C678" s="976"/>
      <c r="D678" s="976"/>
      <c r="E678" s="984">
        <v>1.33</v>
      </c>
    </row>
    <row r="679" spans="1:5">
      <c r="A679" s="975" t="s">
        <v>1276</v>
      </c>
      <c r="B679" s="976"/>
      <c r="C679" s="976"/>
      <c r="D679" s="976"/>
      <c r="E679" s="984">
        <v>1</v>
      </c>
    </row>
    <row r="680" spans="1:5">
      <c r="A680" s="977" t="s">
        <v>1277</v>
      </c>
      <c r="B680" s="981">
        <v>2641</v>
      </c>
      <c r="C680" s="981">
        <v>2250</v>
      </c>
      <c r="D680" s="980"/>
      <c r="E680" s="980" t="s">
        <v>1249</v>
      </c>
    </row>
    <row r="681" spans="1:5">
      <c r="A681" s="975" t="s">
        <v>1278</v>
      </c>
      <c r="B681" s="976"/>
      <c r="C681" s="976"/>
      <c r="D681" s="984">
        <v>0.1</v>
      </c>
      <c r="E681" s="984">
        <v>0.3</v>
      </c>
    </row>
    <row r="682" spans="1:5">
      <c r="A682" s="975" t="s">
        <v>1279</v>
      </c>
      <c r="B682" s="976"/>
      <c r="C682" s="976"/>
      <c r="D682" s="984">
        <v>0.05</v>
      </c>
      <c r="E682" s="984">
        <v>0.7</v>
      </c>
    </row>
    <row r="683" spans="1:5">
      <c r="A683" s="975" t="s">
        <v>1280</v>
      </c>
      <c r="B683" s="976"/>
      <c r="C683" s="976"/>
      <c r="D683" s="984">
        <v>0.1</v>
      </c>
      <c r="E683" s="984">
        <v>0.6</v>
      </c>
    </row>
    <row r="684" spans="1:5">
      <c r="A684" s="975" t="s">
        <v>1281</v>
      </c>
      <c r="B684" s="976"/>
      <c r="C684" s="976"/>
      <c r="D684" s="976">
        <v>0</v>
      </c>
      <c r="E684" s="984">
        <v>0.33</v>
      </c>
    </row>
    <row r="685" spans="1:5">
      <c r="A685" s="975" t="s">
        <v>1282</v>
      </c>
      <c r="B685" s="976"/>
      <c r="C685" s="976"/>
      <c r="D685" s="976">
        <v>0</v>
      </c>
      <c r="E685" s="984">
        <v>0.5</v>
      </c>
    </row>
    <row r="686" spans="1:5">
      <c r="A686" s="977" t="s">
        <v>1283</v>
      </c>
      <c r="B686" s="979">
        <v>4000</v>
      </c>
      <c r="C686" s="979">
        <v>3534</v>
      </c>
      <c r="D686" s="978"/>
      <c r="E686" s="978" t="s">
        <v>1249</v>
      </c>
    </row>
    <row r="687" spans="1:5">
      <c r="A687" s="975" t="s">
        <v>1284</v>
      </c>
      <c r="B687" s="976"/>
      <c r="C687" s="976"/>
      <c r="D687" s="976"/>
      <c r="E687" s="984">
        <v>1</v>
      </c>
    </row>
    <row r="688" spans="1:5">
      <c r="A688" s="975" t="s">
        <v>1285</v>
      </c>
      <c r="B688" s="976"/>
      <c r="C688" s="976"/>
      <c r="D688" s="976"/>
      <c r="E688" s="984">
        <v>1</v>
      </c>
    </row>
    <row r="689" spans="1:5">
      <c r="A689" s="975" t="s">
        <v>1286</v>
      </c>
      <c r="B689" s="976"/>
      <c r="C689" s="976"/>
      <c r="D689" s="976"/>
      <c r="E689" s="984">
        <v>0.3</v>
      </c>
    </row>
    <row r="690" spans="1:5">
      <c r="A690" s="975" t="s">
        <v>1287</v>
      </c>
      <c r="B690" s="976"/>
      <c r="C690" s="976"/>
      <c r="D690" s="976"/>
      <c r="E690" s="984">
        <v>1</v>
      </c>
    </row>
    <row r="691" spans="1:5" ht="25.5">
      <c r="A691" s="975" t="s">
        <v>1288</v>
      </c>
      <c r="B691" s="976"/>
      <c r="C691" s="976"/>
      <c r="D691" s="976" t="s">
        <v>1289</v>
      </c>
      <c r="E691" s="976" t="s">
        <v>1290</v>
      </c>
    </row>
    <row r="692" spans="1:5">
      <c r="A692" s="975" t="s">
        <v>1291</v>
      </c>
      <c r="B692" s="976"/>
      <c r="C692" s="976"/>
      <c r="D692" s="976" t="s">
        <v>1289</v>
      </c>
      <c r="E692" s="976">
        <v>16</v>
      </c>
    </row>
    <row r="693" spans="1:5">
      <c r="A693" s="975" t="s">
        <v>1292</v>
      </c>
      <c r="B693" s="976"/>
      <c r="C693" s="976"/>
      <c r="D693" s="976" t="s">
        <v>1293</v>
      </c>
      <c r="E693" s="976">
        <v>12</v>
      </c>
    </row>
    <row r="694" spans="1:5">
      <c r="A694" s="986" t="s">
        <v>1294</v>
      </c>
      <c r="B694" s="979">
        <v>10000</v>
      </c>
      <c r="C694" s="978">
        <v>700</v>
      </c>
      <c r="D694" s="978"/>
      <c r="E694" s="978" t="s">
        <v>1249</v>
      </c>
    </row>
    <row r="695" spans="1:5">
      <c r="A695" s="975" t="s">
        <v>1295</v>
      </c>
      <c r="B695" s="976"/>
      <c r="C695" s="976"/>
      <c r="D695" s="976"/>
      <c r="E695" s="984">
        <v>1</v>
      </c>
    </row>
    <row r="696" spans="1:5">
      <c r="A696" s="975" t="s">
        <v>1296</v>
      </c>
      <c r="B696" s="976"/>
      <c r="C696" s="976"/>
      <c r="D696" s="976"/>
      <c r="E696" s="984">
        <v>1</v>
      </c>
    </row>
    <row r="697" spans="1:5">
      <c r="A697" s="977" t="s">
        <v>1297</v>
      </c>
      <c r="B697" s="980">
        <v>0</v>
      </c>
      <c r="C697" s="981">
        <v>5500</v>
      </c>
      <c r="D697" s="980"/>
      <c r="E697" s="980" t="s">
        <v>1249</v>
      </c>
    </row>
    <row r="698" spans="1:5">
      <c r="A698" s="975" t="s">
        <v>1298</v>
      </c>
      <c r="B698" s="976"/>
      <c r="C698" s="976"/>
      <c r="D698" s="976">
        <v>0</v>
      </c>
      <c r="E698" s="976">
        <v>1</v>
      </c>
    </row>
    <row r="699" spans="1:5">
      <c r="A699" s="975" t="s">
        <v>1299</v>
      </c>
      <c r="B699" s="976"/>
      <c r="C699" s="976"/>
      <c r="D699" s="695">
        <v>7000</v>
      </c>
      <c r="E699" s="695">
        <v>2231</v>
      </c>
    </row>
    <row r="700" spans="1:5">
      <c r="A700" s="975" t="s">
        <v>1300</v>
      </c>
      <c r="B700" s="976"/>
      <c r="C700" s="976"/>
      <c r="D700" s="976">
        <v>50</v>
      </c>
      <c r="E700" s="976">
        <v>70</v>
      </c>
    </row>
    <row r="701" spans="1:5">
      <c r="A701" s="975" t="s">
        <v>1301</v>
      </c>
      <c r="B701" s="976"/>
      <c r="C701" s="976"/>
      <c r="D701" s="976" t="s">
        <v>1302</v>
      </c>
      <c r="E701" s="695">
        <v>4173</v>
      </c>
    </row>
    <row r="702" spans="1:5">
      <c r="A702" s="975" t="s">
        <v>1303</v>
      </c>
      <c r="B702" s="976"/>
      <c r="C702" s="976"/>
      <c r="D702" s="976">
        <v>0</v>
      </c>
      <c r="E702" s="976">
        <v>55</v>
      </c>
    </row>
    <row r="703" spans="1:5">
      <c r="A703" s="975" t="s">
        <v>1304</v>
      </c>
      <c r="B703" s="976"/>
      <c r="C703" s="976"/>
      <c r="D703" s="976">
        <v>0</v>
      </c>
      <c r="E703" s="976">
        <v>12</v>
      </c>
    </row>
    <row r="704" spans="1:5">
      <c r="A704" s="977" t="s">
        <v>1305</v>
      </c>
      <c r="B704" s="980">
        <v>0</v>
      </c>
      <c r="C704" s="981">
        <v>3000</v>
      </c>
      <c r="D704" s="980"/>
      <c r="E704" s="980" t="s">
        <v>1249</v>
      </c>
    </row>
    <row r="705" spans="1:6">
      <c r="A705" s="975" t="s">
        <v>1306</v>
      </c>
      <c r="B705" s="976"/>
      <c r="C705" s="976"/>
      <c r="D705" s="976">
        <v>25</v>
      </c>
      <c r="E705" s="976">
        <v>31</v>
      </c>
    </row>
    <row r="706" spans="1:6">
      <c r="A706" s="975" t="s">
        <v>1307</v>
      </c>
      <c r="B706" s="976"/>
      <c r="C706" s="976"/>
      <c r="D706" s="976">
        <v>9</v>
      </c>
      <c r="E706" s="976">
        <v>19</v>
      </c>
    </row>
    <row r="707" spans="1:6">
      <c r="A707" s="975" t="s">
        <v>1308</v>
      </c>
      <c r="B707" s="976"/>
      <c r="C707" s="976"/>
      <c r="D707" s="976">
        <v>14</v>
      </c>
      <c r="E707" s="976">
        <v>12</v>
      </c>
    </row>
    <row r="708" spans="1:6">
      <c r="A708" s="987" t="s">
        <v>4</v>
      </c>
      <c r="B708" s="988">
        <v>16641</v>
      </c>
      <c r="C708" s="988">
        <v>36996</v>
      </c>
      <c r="D708" s="987"/>
      <c r="E708" s="987"/>
    </row>
    <row r="709" spans="1:6" ht="15.75" thickBot="1"/>
    <row r="710" spans="1:6">
      <c r="A710" s="1339" t="s">
        <v>632</v>
      </c>
      <c r="B710" s="1341" t="s">
        <v>64</v>
      </c>
      <c r="C710" s="1342"/>
      <c r="D710" s="1343" t="s">
        <v>82</v>
      </c>
      <c r="E710" s="1344"/>
      <c r="F710" s="1342"/>
    </row>
    <row r="711" spans="1:6" ht="26.25" thickBot="1">
      <c r="A711" s="1340"/>
      <c r="B711" s="372" t="s">
        <v>103</v>
      </c>
      <c r="C711" s="313" t="s">
        <v>104</v>
      </c>
      <c r="D711" s="232" t="s">
        <v>1309</v>
      </c>
      <c r="E711" s="231" t="s">
        <v>1310</v>
      </c>
      <c r="F711" s="373" t="s">
        <v>1311</v>
      </c>
    </row>
    <row r="712" spans="1:6" ht="15.75" thickBot="1">
      <c r="A712" s="989" t="s">
        <v>80</v>
      </c>
      <c r="B712" s="990"/>
      <c r="C712" s="991"/>
      <c r="D712" s="990"/>
      <c r="E712" s="992"/>
      <c r="F712" s="991"/>
    </row>
    <row r="713" spans="1:6" ht="15.75" thickBot="1">
      <c r="A713" s="993" t="s">
        <v>1312</v>
      </c>
      <c r="B713" s="994">
        <v>0</v>
      </c>
      <c r="C713" s="995">
        <v>7950</v>
      </c>
      <c r="D713" s="996"/>
      <c r="E713" s="997"/>
      <c r="F713" s="998"/>
    </row>
    <row r="714" spans="1:6">
      <c r="A714" s="999" t="s">
        <v>1313</v>
      </c>
      <c r="B714" s="1000"/>
      <c r="C714" s="1001"/>
      <c r="D714" s="1002" t="s">
        <v>1314</v>
      </c>
      <c r="E714" s="1003" t="s">
        <v>1315</v>
      </c>
      <c r="F714" s="1004" t="s">
        <v>1314</v>
      </c>
    </row>
    <row r="715" spans="1:6" ht="25.5">
      <c r="A715" s="999" t="s">
        <v>1316</v>
      </c>
      <c r="B715" s="1005"/>
      <c r="C715" s="957"/>
      <c r="D715" s="1006" t="s">
        <v>1317</v>
      </c>
      <c r="E715" s="1007" t="s">
        <v>1318</v>
      </c>
      <c r="F715" s="1008" t="s">
        <v>2261</v>
      </c>
    </row>
    <row r="716" spans="1:6">
      <c r="A716" s="999" t="s">
        <v>1319</v>
      </c>
      <c r="B716" s="1005"/>
      <c r="C716" s="957"/>
      <c r="D716" s="1006" t="s">
        <v>1320</v>
      </c>
      <c r="E716" s="1007" t="s">
        <v>1318</v>
      </c>
      <c r="F716" s="1008" t="s">
        <v>2262</v>
      </c>
    </row>
    <row r="717" spans="1:6" ht="25.5">
      <c r="A717" s="999" t="s">
        <v>1321</v>
      </c>
      <c r="B717" s="1005"/>
      <c r="C717" s="957"/>
      <c r="D717" s="1006" t="s">
        <v>1322</v>
      </c>
      <c r="E717" s="1007" t="s">
        <v>1318</v>
      </c>
      <c r="F717" s="1008" t="s">
        <v>2263</v>
      </c>
    </row>
    <row r="718" spans="1:6">
      <c r="A718" s="999" t="s">
        <v>1323</v>
      </c>
      <c r="B718" s="1005"/>
      <c r="C718" s="957"/>
      <c r="D718" s="1006">
        <v>5</v>
      </c>
      <c r="E718" s="1007">
        <v>8</v>
      </c>
      <c r="F718" s="1009">
        <v>7</v>
      </c>
    </row>
    <row r="719" spans="1:6">
      <c r="A719" s="999" t="s">
        <v>1324</v>
      </c>
      <c r="B719" s="1005"/>
      <c r="C719" s="957"/>
      <c r="D719" s="1006">
        <v>0</v>
      </c>
      <c r="E719" s="1007">
        <v>8</v>
      </c>
      <c r="F719" s="1009">
        <v>6</v>
      </c>
    </row>
    <row r="720" spans="1:6" ht="25.5">
      <c r="A720" s="999" t="s">
        <v>1325</v>
      </c>
      <c r="B720" s="1005"/>
      <c r="C720" s="957"/>
      <c r="D720" s="1006" t="s">
        <v>1326</v>
      </c>
      <c r="E720" s="1007" t="s">
        <v>1327</v>
      </c>
      <c r="F720" s="1008" t="s">
        <v>2264</v>
      </c>
    </row>
    <row r="721" spans="1:6" ht="15.75" thickBot="1">
      <c r="A721" s="999" t="s">
        <v>1328</v>
      </c>
      <c r="B721" s="1005"/>
      <c r="C721" s="957"/>
      <c r="D721" s="1006">
        <v>0</v>
      </c>
      <c r="E721" s="1007">
        <v>12</v>
      </c>
      <c r="F721" s="1008">
        <v>16</v>
      </c>
    </row>
    <row r="722" spans="1:6" ht="15.75" thickBot="1">
      <c r="A722" s="993" t="s">
        <v>1329</v>
      </c>
      <c r="B722" s="994">
        <v>0</v>
      </c>
      <c r="C722" s="995">
        <v>6230</v>
      </c>
      <c r="D722" s="996"/>
      <c r="E722" s="997"/>
      <c r="F722" s="998"/>
    </row>
    <row r="723" spans="1:6">
      <c r="A723" s="999" t="s">
        <v>1330</v>
      </c>
      <c r="B723" s="1005"/>
      <c r="C723" s="957"/>
      <c r="D723" s="1006">
        <v>122</v>
      </c>
      <c r="E723" s="1007">
        <v>135</v>
      </c>
      <c r="F723" s="1009">
        <v>136</v>
      </c>
    </row>
    <row r="724" spans="1:6">
      <c r="A724" s="999" t="s">
        <v>1331</v>
      </c>
      <c r="B724" s="1005"/>
      <c r="C724" s="957"/>
      <c r="D724" s="1006">
        <v>42</v>
      </c>
      <c r="E724" s="1007">
        <v>50</v>
      </c>
      <c r="F724" s="1009">
        <v>43</v>
      </c>
    </row>
    <row r="725" spans="1:6">
      <c r="A725" s="999" t="s">
        <v>1332</v>
      </c>
      <c r="B725" s="1005"/>
      <c r="C725" s="957"/>
      <c r="D725" s="1006">
        <v>179</v>
      </c>
      <c r="E725" s="1007">
        <v>140</v>
      </c>
      <c r="F725" s="1009">
        <v>125</v>
      </c>
    </row>
    <row r="726" spans="1:6">
      <c r="A726" s="999" t="s">
        <v>1333</v>
      </c>
      <c r="B726" s="1005"/>
      <c r="C726" s="957"/>
      <c r="D726" s="1006">
        <v>203</v>
      </c>
      <c r="E726" s="1007">
        <v>200</v>
      </c>
      <c r="F726" s="1009">
        <v>198</v>
      </c>
    </row>
    <row r="727" spans="1:6">
      <c r="A727" s="999" t="s">
        <v>1334</v>
      </c>
      <c r="B727" s="1005"/>
      <c r="C727" s="957"/>
      <c r="D727" s="1006">
        <v>3</v>
      </c>
      <c r="E727" s="1007">
        <v>5</v>
      </c>
      <c r="F727" s="1009">
        <v>4</v>
      </c>
    </row>
    <row r="728" spans="1:6">
      <c r="A728" s="999" t="s">
        <v>1335</v>
      </c>
      <c r="B728" s="1005"/>
      <c r="C728" s="957"/>
      <c r="D728" s="1006">
        <v>6</v>
      </c>
      <c r="E728" s="1007">
        <v>8</v>
      </c>
      <c r="F728" s="1009">
        <v>6</v>
      </c>
    </row>
    <row r="729" spans="1:6" ht="15.75" thickBot="1">
      <c r="A729" s="999" t="s">
        <v>1336</v>
      </c>
      <c r="B729" s="1005"/>
      <c r="C729" s="957"/>
      <c r="D729" s="1006">
        <v>453</v>
      </c>
      <c r="E729" s="1007">
        <v>600</v>
      </c>
      <c r="F729" s="1009">
        <v>699</v>
      </c>
    </row>
    <row r="730" spans="1:6" ht="15.75" thickBot="1">
      <c r="A730" s="993" t="s">
        <v>1337</v>
      </c>
      <c r="B730" s="994">
        <v>0</v>
      </c>
      <c r="C730" s="995">
        <v>8387</v>
      </c>
      <c r="D730" s="996"/>
      <c r="E730" s="997"/>
      <c r="F730" s="998"/>
    </row>
    <row r="731" spans="1:6">
      <c r="A731" s="999" t="s">
        <v>1338</v>
      </c>
      <c r="B731" s="1005"/>
      <c r="C731" s="957"/>
      <c r="D731" s="1006">
        <v>948</v>
      </c>
      <c r="E731" s="1007">
        <v>900</v>
      </c>
      <c r="F731" s="1009">
        <v>978</v>
      </c>
    </row>
    <row r="732" spans="1:6">
      <c r="A732" s="999" t="s">
        <v>1339</v>
      </c>
      <c r="B732" s="1005"/>
      <c r="C732" s="957"/>
      <c r="D732" s="1006">
        <v>99</v>
      </c>
      <c r="E732" s="1007">
        <v>90</v>
      </c>
      <c r="F732" s="1009">
        <v>89</v>
      </c>
    </row>
    <row r="733" spans="1:6" ht="25.5">
      <c r="A733" s="999" t="s">
        <v>2265</v>
      </c>
      <c r="B733" s="1005"/>
      <c r="C733" s="957"/>
      <c r="D733" s="1006">
        <v>9</v>
      </c>
      <c r="E733" s="1007">
        <v>20</v>
      </c>
      <c r="F733" s="1009">
        <v>5</v>
      </c>
    </row>
    <row r="734" spans="1:6">
      <c r="A734" s="999" t="s">
        <v>1340</v>
      </c>
      <c r="B734" s="1005"/>
      <c r="C734" s="957"/>
      <c r="D734" s="1006">
        <v>0</v>
      </c>
      <c r="E734" s="1007">
        <v>5</v>
      </c>
      <c r="F734" s="1009">
        <v>2</v>
      </c>
    </row>
    <row r="735" spans="1:6">
      <c r="A735" s="999" t="s">
        <v>1341</v>
      </c>
      <c r="B735" s="1005"/>
      <c r="C735" s="957"/>
      <c r="D735" s="1006">
        <v>160</v>
      </c>
      <c r="E735" s="1007">
        <v>170</v>
      </c>
      <c r="F735" s="1009">
        <v>219</v>
      </c>
    </row>
    <row r="736" spans="1:6">
      <c r="A736" s="999" t="s">
        <v>1342</v>
      </c>
      <c r="B736" s="1005"/>
      <c r="C736" s="957"/>
      <c r="D736" s="1006" t="s">
        <v>1343</v>
      </c>
      <c r="E736" s="1007" t="s">
        <v>1344</v>
      </c>
      <c r="F736" s="1009" t="s">
        <v>2266</v>
      </c>
    </row>
    <row r="737" spans="1:6">
      <c r="A737" s="999" t="s">
        <v>1345</v>
      </c>
      <c r="B737" s="1005"/>
      <c r="C737" s="957"/>
      <c r="D737" s="1006">
        <v>1.4</v>
      </c>
      <c r="E737" s="1007">
        <v>1.5</v>
      </c>
      <c r="F737" s="1009">
        <v>1.62</v>
      </c>
    </row>
    <row r="738" spans="1:6" ht="25.5">
      <c r="A738" s="999" t="s">
        <v>1346</v>
      </c>
      <c r="B738" s="1005"/>
      <c r="C738" s="957"/>
      <c r="D738" s="1006" t="s">
        <v>2267</v>
      </c>
      <c r="E738" s="1007" t="s">
        <v>2268</v>
      </c>
      <c r="F738" s="1009" t="s">
        <v>2269</v>
      </c>
    </row>
    <row r="739" spans="1:6">
      <c r="A739" s="999" t="s">
        <v>1347</v>
      </c>
      <c r="B739" s="1005"/>
      <c r="C739" s="957"/>
      <c r="D739" s="1006">
        <v>4</v>
      </c>
      <c r="E739" s="1007">
        <v>4</v>
      </c>
      <c r="F739" s="1009">
        <v>4</v>
      </c>
    </row>
    <row r="740" spans="1:6" ht="25.5">
      <c r="A740" s="999" t="s">
        <v>1348</v>
      </c>
      <c r="B740" s="1005"/>
      <c r="C740" s="957"/>
      <c r="D740" s="1010">
        <v>3.5000000000000003E-2</v>
      </c>
      <c r="E740" s="1011">
        <v>0.05</v>
      </c>
      <c r="F740" s="1012">
        <v>4.7699999999999999E-2</v>
      </c>
    </row>
    <row r="741" spans="1:6">
      <c r="A741" s="999" t="s">
        <v>1349</v>
      </c>
      <c r="B741" s="1005"/>
      <c r="C741" s="957"/>
      <c r="D741" s="1006" t="s">
        <v>1350</v>
      </c>
      <c r="E741" s="1007" t="s">
        <v>1351</v>
      </c>
      <c r="F741" s="1008" t="s">
        <v>2270</v>
      </c>
    </row>
    <row r="742" spans="1:6">
      <c r="A742" s="999" t="s">
        <v>1352</v>
      </c>
      <c r="B742" s="1005"/>
      <c r="C742" s="957"/>
      <c r="D742" s="1006">
        <v>50</v>
      </c>
      <c r="E742" s="1007">
        <v>100</v>
      </c>
      <c r="F742" s="1009">
        <v>110</v>
      </c>
    </row>
    <row r="743" spans="1:6" ht="25.5">
      <c r="A743" s="999" t="s">
        <v>2271</v>
      </c>
      <c r="B743" s="1005"/>
      <c r="C743" s="957"/>
      <c r="D743" s="1006">
        <v>5</v>
      </c>
      <c r="E743" s="1007">
        <v>6</v>
      </c>
      <c r="F743" s="1009">
        <v>8</v>
      </c>
    </row>
    <row r="744" spans="1:6" ht="25.5">
      <c r="A744" s="999" t="s">
        <v>1353</v>
      </c>
      <c r="B744" s="1005"/>
      <c r="C744" s="957"/>
      <c r="D744" s="1006">
        <v>97</v>
      </c>
      <c r="E744" s="1007">
        <v>60</v>
      </c>
      <c r="F744" s="1009">
        <v>100</v>
      </c>
    </row>
    <row r="745" spans="1:6" ht="25.5">
      <c r="A745" s="999" t="s">
        <v>1354</v>
      </c>
      <c r="B745" s="1005"/>
      <c r="C745" s="957"/>
      <c r="D745" s="1006" t="s">
        <v>1343</v>
      </c>
      <c r="E745" s="1007">
        <v>3</v>
      </c>
      <c r="F745" s="1009">
        <v>4</v>
      </c>
    </row>
    <row r="746" spans="1:6" ht="25.5">
      <c r="A746" s="999" t="s">
        <v>2272</v>
      </c>
      <c r="B746" s="1005"/>
      <c r="C746" s="957"/>
      <c r="D746" s="1006" t="s">
        <v>1343</v>
      </c>
      <c r="E746" s="1007" t="s">
        <v>1355</v>
      </c>
      <c r="F746" s="1008" t="s">
        <v>1356</v>
      </c>
    </row>
    <row r="747" spans="1:6">
      <c r="A747" s="999" t="s">
        <v>1357</v>
      </c>
      <c r="B747" s="1005"/>
      <c r="C747" s="957"/>
      <c r="D747" s="1006">
        <v>87</v>
      </c>
      <c r="E747" s="1007">
        <v>65</v>
      </c>
      <c r="F747" s="1009">
        <v>63</v>
      </c>
    </row>
    <row r="748" spans="1:6" ht="15.75" thickBot="1">
      <c r="A748" s="999" t="s">
        <v>1358</v>
      </c>
      <c r="B748" s="1005"/>
      <c r="C748" s="957"/>
      <c r="D748" s="1006">
        <v>243</v>
      </c>
      <c r="E748" s="1007">
        <v>245</v>
      </c>
      <c r="F748" s="1009">
        <v>251</v>
      </c>
    </row>
    <row r="749" spans="1:6" ht="15.75" thickBot="1">
      <c r="A749" s="993" t="s">
        <v>1359</v>
      </c>
      <c r="B749" s="994">
        <v>0</v>
      </c>
      <c r="C749" s="995">
        <v>5679</v>
      </c>
      <c r="D749" s="996"/>
      <c r="E749" s="997"/>
      <c r="F749" s="998"/>
    </row>
    <row r="750" spans="1:6">
      <c r="A750" s="999" t="s">
        <v>1360</v>
      </c>
      <c r="B750" s="1005"/>
      <c r="C750" s="957"/>
      <c r="D750" s="1013">
        <v>20677</v>
      </c>
      <c r="E750" s="1014">
        <v>25500</v>
      </c>
      <c r="F750" s="1015">
        <v>23692</v>
      </c>
    </row>
    <row r="751" spans="1:6">
      <c r="A751" s="999" t="s">
        <v>1361</v>
      </c>
      <c r="B751" s="1005"/>
      <c r="C751" s="957"/>
      <c r="D751" s="1013">
        <v>1049</v>
      </c>
      <c r="E751" s="1014">
        <v>1000</v>
      </c>
      <c r="F751" s="1009">
        <v>965</v>
      </c>
    </row>
    <row r="752" spans="1:6">
      <c r="A752" s="999" t="s">
        <v>1362</v>
      </c>
      <c r="B752" s="1005"/>
      <c r="C752" s="957"/>
      <c r="D752" s="1013">
        <v>3600</v>
      </c>
      <c r="E752" s="1014">
        <v>4500</v>
      </c>
      <c r="F752" s="1015">
        <v>4724</v>
      </c>
    </row>
    <row r="753" spans="1:6">
      <c r="A753" s="999" t="s">
        <v>1363</v>
      </c>
      <c r="B753" s="1005"/>
      <c r="C753" s="957"/>
      <c r="D753" s="1006">
        <v>31</v>
      </c>
      <c r="E753" s="1007">
        <v>16</v>
      </c>
      <c r="F753" s="1009">
        <v>7</v>
      </c>
    </row>
    <row r="754" spans="1:6">
      <c r="A754" s="999" t="s">
        <v>1364</v>
      </c>
      <c r="B754" s="1005"/>
      <c r="C754" s="957"/>
      <c r="D754" s="1006">
        <v>2</v>
      </c>
      <c r="E754" s="1007">
        <v>4</v>
      </c>
      <c r="F754" s="1009">
        <v>23</v>
      </c>
    </row>
    <row r="755" spans="1:6">
      <c r="A755" s="999" t="s">
        <v>1365</v>
      </c>
      <c r="B755" s="1005"/>
      <c r="C755" s="957"/>
      <c r="D755" s="1006">
        <v>40</v>
      </c>
      <c r="E755" s="1007">
        <v>40</v>
      </c>
      <c r="F755" s="1009">
        <v>38</v>
      </c>
    </row>
    <row r="756" spans="1:6">
      <c r="A756" s="999" t="s">
        <v>1366</v>
      </c>
      <c r="B756" s="1005"/>
      <c r="C756" s="957"/>
      <c r="D756" s="1006">
        <v>40</v>
      </c>
      <c r="E756" s="1007">
        <v>20</v>
      </c>
      <c r="F756" s="1009">
        <v>37</v>
      </c>
    </row>
    <row r="757" spans="1:6">
      <c r="A757" s="999" t="s">
        <v>1367</v>
      </c>
      <c r="B757" s="1005"/>
      <c r="C757" s="957"/>
      <c r="D757" s="1006">
        <v>700</v>
      </c>
      <c r="E757" s="1007">
        <v>900</v>
      </c>
      <c r="F757" s="1015">
        <v>7060</v>
      </c>
    </row>
    <row r="758" spans="1:6">
      <c r="A758" s="1016" t="s">
        <v>1368</v>
      </c>
      <c r="B758" s="1005"/>
      <c r="C758" s="957"/>
      <c r="D758" s="1006">
        <v>142</v>
      </c>
      <c r="E758" s="1007">
        <v>150</v>
      </c>
      <c r="F758" s="1009">
        <v>153</v>
      </c>
    </row>
    <row r="759" spans="1:6">
      <c r="A759" s="999" t="s">
        <v>1369</v>
      </c>
      <c r="B759" s="1005"/>
      <c r="C759" s="957"/>
      <c r="D759" s="1006">
        <v>13</v>
      </c>
      <c r="E759" s="1007">
        <v>20</v>
      </c>
      <c r="F759" s="1009">
        <v>17</v>
      </c>
    </row>
    <row r="760" spans="1:6">
      <c r="A760" s="999" t="s">
        <v>1370</v>
      </c>
      <c r="B760" s="1005"/>
      <c r="C760" s="957"/>
      <c r="D760" s="1006">
        <v>7</v>
      </c>
      <c r="E760" s="1007">
        <v>10</v>
      </c>
      <c r="F760" s="1009">
        <v>9</v>
      </c>
    </row>
    <row r="761" spans="1:6">
      <c r="A761" s="999" t="s">
        <v>1371</v>
      </c>
      <c r="B761" s="1005"/>
      <c r="C761" s="957"/>
      <c r="D761" s="1006">
        <v>1</v>
      </c>
      <c r="E761" s="1007">
        <v>3</v>
      </c>
      <c r="F761" s="1017" t="s">
        <v>2273</v>
      </c>
    </row>
    <row r="762" spans="1:6" ht="25.5">
      <c r="A762" s="999" t="s">
        <v>1372</v>
      </c>
      <c r="B762" s="1005"/>
      <c r="C762" s="957"/>
      <c r="D762" s="1006" t="s">
        <v>2274</v>
      </c>
      <c r="E762" s="1007" t="s">
        <v>1373</v>
      </c>
      <c r="F762" s="1018" t="s">
        <v>2275</v>
      </c>
    </row>
    <row r="763" spans="1:6" ht="25.5">
      <c r="A763" s="999" t="s">
        <v>1374</v>
      </c>
      <c r="B763" s="1005"/>
      <c r="C763" s="957"/>
      <c r="D763" s="1006" t="s">
        <v>2276</v>
      </c>
      <c r="E763" s="1007" t="s">
        <v>1373</v>
      </c>
      <c r="F763" s="1018" t="s">
        <v>2277</v>
      </c>
    </row>
    <row r="764" spans="1:6" ht="51">
      <c r="A764" s="999" t="s">
        <v>1375</v>
      </c>
      <c r="B764" s="1005"/>
      <c r="C764" s="957"/>
      <c r="D764" s="1006" t="s">
        <v>2278</v>
      </c>
      <c r="E764" s="1007" t="s">
        <v>1373</v>
      </c>
      <c r="F764" s="1018" t="s">
        <v>2279</v>
      </c>
    </row>
    <row r="765" spans="1:6" ht="25.5">
      <c r="A765" s="999" t="s">
        <v>1376</v>
      </c>
      <c r="B765" s="1005"/>
      <c r="C765" s="957"/>
      <c r="D765" s="1006" t="s">
        <v>2280</v>
      </c>
      <c r="E765" s="1007" t="s">
        <v>1373</v>
      </c>
      <c r="F765" s="1018" t="s">
        <v>2281</v>
      </c>
    </row>
    <row r="766" spans="1:6">
      <c r="A766" s="999" t="s">
        <v>1377</v>
      </c>
      <c r="B766" s="1005"/>
      <c r="C766" s="957"/>
      <c r="D766" s="1006">
        <v>3.53</v>
      </c>
      <c r="E766" s="1007">
        <v>3.2</v>
      </c>
      <c r="F766" s="1009">
        <v>3.07</v>
      </c>
    </row>
    <row r="767" spans="1:6">
      <c r="A767" s="999" t="s">
        <v>1378</v>
      </c>
      <c r="B767" s="1005"/>
      <c r="C767" s="957"/>
      <c r="D767" s="1006">
        <v>2.42</v>
      </c>
      <c r="E767" s="1007">
        <v>2.5</v>
      </c>
      <c r="F767" s="1009">
        <v>2.1</v>
      </c>
    </row>
    <row r="768" spans="1:6">
      <c r="A768" s="999" t="s">
        <v>1379</v>
      </c>
      <c r="B768" s="1005"/>
      <c r="C768" s="957"/>
      <c r="D768" s="1006">
        <v>1.39</v>
      </c>
      <c r="E768" s="1007">
        <v>1.6</v>
      </c>
      <c r="F768" s="1009">
        <v>1.54</v>
      </c>
    </row>
    <row r="769" spans="1:6">
      <c r="A769" s="999" t="s">
        <v>1380</v>
      </c>
      <c r="B769" s="1005"/>
      <c r="C769" s="957"/>
      <c r="D769" s="1013">
        <v>2196</v>
      </c>
      <c r="E769" s="1014">
        <v>2300</v>
      </c>
      <c r="F769" s="1015">
        <v>2436</v>
      </c>
    </row>
    <row r="770" spans="1:6" ht="15.75" thickBot="1">
      <c r="A770" s="999" t="s">
        <v>1381</v>
      </c>
      <c r="B770" s="1005"/>
      <c r="C770" s="957"/>
      <c r="D770" s="1013">
        <v>1133</v>
      </c>
      <c r="E770" s="1014">
        <v>1100</v>
      </c>
      <c r="F770" s="1015">
        <v>1451</v>
      </c>
    </row>
    <row r="771" spans="1:6" ht="15.75" thickBot="1">
      <c r="A771" s="993" t="s">
        <v>1382</v>
      </c>
      <c r="B771" s="994">
        <v>0</v>
      </c>
      <c r="C771" s="995">
        <v>1590</v>
      </c>
      <c r="D771" s="996"/>
      <c r="E771" s="997"/>
      <c r="F771" s="998"/>
    </row>
    <row r="772" spans="1:6">
      <c r="A772" s="999" t="s">
        <v>1383</v>
      </c>
      <c r="B772" s="1005"/>
      <c r="C772" s="957"/>
      <c r="D772" s="1006">
        <v>7</v>
      </c>
      <c r="E772" s="1007">
        <v>4</v>
      </c>
      <c r="F772" s="1015">
        <v>3</v>
      </c>
    </row>
    <row r="773" spans="1:6" ht="25.5">
      <c r="A773" s="999" t="s">
        <v>1384</v>
      </c>
      <c r="B773" s="1005"/>
      <c r="C773" s="957"/>
      <c r="D773" s="1019">
        <v>0</v>
      </c>
      <c r="E773" s="1011">
        <v>0.5</v>
      </c>
      <c r="F773" s="1020" t="s">
        <v>2282</v>
      </c>
    </row>
    <row r="774" spans="1:6">
      <c r="A774" s="999" t="s">
        <v>1385</v>
      </c>
      <c r="B774" s="1005"/>
      <c r="C774" s="957"/>
      <c r="D774" s="1006">
        <v>0</v>
      </c>
      <c r="E774" s="1007">
        <v>1</v>
      </c>
      <c r="F774" s="1009">
        <v>1</v>
      </c>
    </row>
    <row r="775" spans="1:6">
      <c r="A775" s="999" t="s">
        <v>1386</v>
      </c>
      <c r="B775" s="1005"/>
      <c r="C775" s="957"/>
      <c r="D775" s="1006" t="s">
        <v>2283</v>
      </c>
      <c r="E775" s="1007" t="s">
        <v>1387</v>
      </c>
      <c r="F775" s="1021" t="s">
        <v>2284</v>
      </c>
    </row>
    <row r="776" spans="1:6">
      <c r="A776" s="999" t="s">
        <v>1388</v>
      </c>
      <c r="B776" s="1005"/>
      <c r="C776" s="957"/>
      <c r="D776" s="1006">
        <v>3</v>
      </c>
      <c r="E776" s="1007">
        <v>6</v>
      </c>
      <c r="F776" s="1009">
        <v>1</v>
      </c>
    </row>
    <row r="777" spans="1:6">
      <c r="A777" s="999" t="s">
        <v>1389</v>
      </c>
      <c r="B777" s="1005"/>
      <c r="C777" s="957"/>
      <c r="D777" s="1006" t="s">
        <v>2285</v>
      </c>
      <c r="E777" s="1007" t="s">
        <v>1373</v>
      </c>
      <c r="F777" s="1009" t="s">
        <v>2286</v>
      </c>
    </row>
    <row r="778" spans="1:6" ht="15.75" thickBot="1">
      <c r="A778" s="999" t="s">
        <v>1390</v>
      </c>
      <c r="B778" s="1005"/>
      <c r="C778" s="957"/>
      <c r="D778" s="1006" t="s">
        <v>1314</v>
      </c>
      <c r="E778" s="1007" t="s">
        <v>1373</v>
      </c>
      <c r="F778" s="1009" t="s">
        <v>2287</v>
      </c>
    </row>
    <row r="779" spans="1:6" ht="15.75" thickBot="1">
      <c r="A779" s="993" t="s">
        <v>1391</v>
      </c>
      <c r="B779" s="994">
        <v>7442</v>
      </c>
      <c r="C779" s="995">
        <v>5897</v>
      </c>
      <c r="D779" s="996"/>
      <c r="E779" s="997"/>
      <c r="F779" s="998"/>
    </row>
    <row r="780" spans="1:6" ht="51">
      <c r="A780" s="999" t="s">
        <v>1392</v>
      </c>
      <c r="B780" s="1005"/>
      <c r="C780" s="957"/>
      <c r="D780" s="1006" t="s">
        <v>1393</v>
      </c>
      <c r="E780" s="1007" t="s">
        <v>1394</v>
      </c>
      <c r="F780" s="1022" t="s">
        <v>2288</v>
      </c>
    </row>
    <row r="781" spans="1:6" ht="25.5">
      <c r="A781" s="999" t="s">
        <v>1395</v>
      </c>
      <c r="B781" s="1005"/>
      <c r="C781" s="957"/>
      <c r="D781" s="1019" t="s">
        <v>1396</v>
      </c>
      <c r="E781" s="1011" t="s">
        <v>1397</v>
      </c>
      <c r="F781" s="1020" t="s">
        <v>2289</v>
      </c>
    </row>
    <row r="782" spans="1:6">
      <c r="A782" s="999" t="s">
        <v>1398</v>
      </c>
      <c r="B782" s="1005"/>
      <c r="C782" s="957"/>
      <c r="D782" s="1006" t="s">
        <v>1399</v>
      </c>
      <c r="E782" s="1007" t="s">
        <v>1400</v>
      </c>
      <c r="F782" s="1009" t="s">
        <v>1401</v>
      </c>
    </row>
    <row r="783" spans="1:6">
      <c r="A783" s="999" t="s">
        <v>1402</v>
      </c>
      <c r="B783" s="1005"/>
      <c r="C783" s="957"/>
      <c r="D783" s="1006" t="s">
        <v>1403</v>
      </c>
      <c r="E783" s="1007" t="s">
        <v>1404</v>
      </c>
      <c r="F783" s="1009" t="s">
        <v>1404</v>
      </c>
    </row>
    <row r="784" spans="1:6">
      <c r="A784" s="999" t="s">
        <v>1405</v>
      </c>
      <c r="B784" s="1005"/>
      <c r="C784" s="957"/>
      <c r="D784" s="1006" t="s">
        <v>1404</v>
      </c>
      <c r="E784" s="1007" t="s">
        <v>1403</v>
      </c>
      <c r="F784" s="1009" t="s">
        <v>1314</v>
      </c>
    </row>
    <row r="785" spans="1:6" ht="15.75" thickBot="1">
      <c r="A785" s="999" t="s">
        <v>1406</v>
      </c>
      <c r="B785" s="1005"/>
      <c r="C785" s="957"/>
      <c r="D785" s="1006" t="s">
        <v>1407</v>
      </c>
      <c r="E785" s="1007" t="s">
        <v>1408</v>
      </c>
      <c r="F785" s="1009" t="s">
        <v>1408</v>
      </c>
    </row>
    <row r="786" spans="1:6" ht="15.75" thickBot="1">
      <c r="A786" s="993" t="s">
        <v>1409</v>
      </c>
      <c r="B786" s="994">
        <v>0</v>
      </c>
      <c r="C786" s="995">
        <v>5013</v>
      </c>
      <c r="D786" s="996"/>
      <c r="E786" s="997"/>
      <c r="F786" s="998"/>
    </row>
    <row r="787" spans="1:6" ht="15.75" thickBot="1">
      <c r="A787" s="1023" t="s">
        <v>4</v>
      </c>
      <c r="B787" s="1024">
        <f>SUM(B713:B786)</f>
        <v>7442</v>
      </c>
      <c r="C787" s="1025">
        <f>SUM(C713:C786)</f>
        <v>40746</v>
      </c>
      <c r="D787" s="1026"/>
      <c r="E787" s="1027"/>
      <c r="F787" s="1028"/>
    </row>
    <row r="788" spans="1:6" ht="15.75" thickBot="1"/>
    <row r="789" spans="1:6">
      <c r="A789" s="1222" t="s">
        <v>1410</v>
      </c>
      <c r="B789" s="1185" t="s">
        <v>64</v>
      </c>
      <c r="C789" s="1316"/>
      <c r="D789" s="1317" t="s">
        <v>82</v>
      </c>
      <c r="E789" s="1318"/>
      <c r="F789" s="374"/>
    </row>
    <row r="790" spans="1:6" ht="26.25">
      <c r="A790" s="1315"/>
      <c r="B790" s="234" t="s">
        <v>103</v>
      </c>
      <c r="C790" s="124" t="s">
        <v>104</v>
      </c>
      <c r="D790" s="249" t="s">
        <v>1411</v>
      </c>
      <c r="E790" s="235" t="s">
        <v>1412</v>
      </c>
      <c r="F790" s="355"/>
    </row>
    <row r="791" spans="1:6">
      <c r="A791" s="675" t="s">
        <v>2290</v>
      </c>
      <c r="B791" s="676"/>
      <c r="C791" s="677"/>
      <c r="D791" s="1030"/>
      <c r="E791" s="678"/>
      <c r="F791" s="375" t="s">
        <v>1413</v>
      </c>
    </row>
    <row r="792" spans="1:6" ht="26.25">
      <c r="A792" s="1031" t="s">
        <v>1414</v>
      </c>
      <c r="B792" s="1032"/>
      <c r="C792" s="1033">
        <v>8770</v>
      </c>
      <c r="D792" s="1034"/>
      <c r="E792" s="1035"/>
      <c r="F792" s="376" t="s">
        <v>1415</v>
      </c>
    </row>
    <row r="793" spans="1:6" ht="25.5">
      <c r="A793" s="1036" t="s">
        <v>2291</v>
      </c>
      <c r="B793" s="1037"/>
      <c r="C793" s="1038"/>
      <c r="D793" s="1039">
        <v>62</v>
      </c>
      <c r="E793" s="1040">
        <v>59</v>
      </c>
      <c r="F793" s="376" t="s">
        <v>1417</v>
      </c>
    </row>
    <row r="794" spans="1:6" ht="39">
      <c r="A794" s="1031" t="s">
        <v>1416</v>
      </c>
      <c r="B794" s="1032"/>
      <c r="C794" s="1033">
        <v>1700</v>
      </c>
      <c r="D794" s="1034"/>
      <c r="E794" s="1035"/>
      <c r="F794" s="376" t="s">
        <v>1418</v>
      </c>
    </row>
    <row r="795" spans="1:6" ht="25.5">
      <c r="A795" s="1036" t="s">
        <v>2292</v>
      </c>
      <c r="B795" s="1037"/>
      <c r="C795" s="1038"/>
      <c r="D795" s="1039">
        <v>100</v>
      </c>
      <c r="E795" s="1040">
        <v>122</v>
      </c>
      <c r="F795" s="376" t="s">
        <v>1420</v>
      </c>
    </row>
    <row r="796" spans="1:6" ht="26.25">
      <c r="A796" s="1031" t="s">
        <v>2293</v>
      </c>
      <c r="B796" s="1032"/>
      <c r="C796" s="1033">
        <v>1400</v>
      </c>
      <c r="D796" s="1034"/>
      <c r="E796" s="1035"/>
      <c r="F796" s="377"/>
    </row>
    <row r="797" spans="1:6" ht="25.5">
      <c r="A797" s="1041" t="s">
        <v>2294</v>
      </c>
      <c r="B797" s="1037"/>
      <c r="C797" s="1038"/>
      <c r="D797" s="1039">
        <v>300</v>
      </c>
      <c r="E797" s="1040">
        <v>366</v>
      </c>
      <c r="F797" s="376" t="s">
        <v>1422</v>
      </c>
    </row>
    <row r="798" spans="1:6" ht="25.5">
      <c r="A798" s="1041" t="s">
        <v>2295</v>
      </c>
      <c r="B798" s="1037"/>
      <c r="C798" s="1038"/>
      <c r="D798" s="1039">
        <v>41</v>
      </c>
      <c r="E798" s="1040">
        <v>14</v>
      </c>
      <c r="F798" s="376" t="s">
        <v>1425</v>
      </c>
    </row>
    <row r="799" spans="1:6">
      <c r="A799" s="1031" t="s">
        <v>1419</v>
      </c>
      <c r="B799" s="1032"/>
      <c r="C799" s="1033">
        <v>0</v>
      </c>
      <c r="D799" s="1034"/>
      <c r="E799" s="1035"/>
      <c r="F799" s="377"/>
    </row>
    <row r="800" spans="1:6" ht="25.5">
      <c r="A800" s="1041" t="s">
        <v>2296</v>
      </c>
      <c r="B800" s="1037"/>
      <c r="C800" s="1038"/>
      <c r="D800" s="1039">
        <v>10</v>
      </c>
      <c r="E800" s="1040">
        <v>12</v>
      </c>
      <c r="F800" s="376" t="s">
        <v>1428</v>
      </c>
    </row>
    <row r="801" spans="1:6" ht="38.25">
      <c r="A801" s="1031" t="s">
        <v>1421</v>
      </c>
      <c r="B801" s="1032"/>
      <c r="C801" s="1033">
        <v>300</v>
      </c>
      <c r="D801" s="1034"/>
      <c r="E801" s="1035"/>
      <c r="F801" s="376" t="s">
        <v>1429</v>
      </c>
    </row>
    <row r="802" spans="1:6" ht="39">
      <c r="A802" s="1031" t="s">
        <v>2297</v>
      </c>
      <c r="B802" s="1032"/>
      <c r="C802" s="1033">
        <v>2400</v>
      </c>
      <c r="D802" s="1034"/>
      <c r="E802" s="1035"/>
      <c r="F802" s="377"/>
    </row>
    <row r="803" spans="1:6">
      <c r="A803" s="1041" t="s">
        <v>1422</v>
      </c>
      <c r="B803" s="1037"/>
      <c r="C803" s="1038"/>
      <c r="D803" s="1039">
        <v>9500</v>
      </c>
      <c r="E803" s="1040">
        <v>11000</v>
      </c>
      <c r="F803" s="377" t="s">
        <v>1432</v>
      </c>
    </row>
    <row r="804" spans="1:6">
      <c r="A804" s="1031" t="s">
        <v>1423</v>
      </c>
      <c r="B804" s="1032"/>
      <c r="C804" s="1033">
        <v>1500</v>
      </c>
      <c r="D804" s="1034"/>
      <c r="E804" s="1035"/>
      <c r="F804" s="377" t="s">
        <v>1434</v>
      </c>
    </row>
    <row r="805" spans="1:6">
      <c r="A805" s="1041" t="s">
        <v>1425</v>
      </c>
      <c r="B805" s="1037"/>
      <c r="C805" s="1038"/>
      <c r="D805" s="1039" t="s">
        <v>1424</v>
      </c>
      <c r="E805" s="1040" t="s">
        <v>2298</v>
      </c>
      <c r="F805" s="377" t="s">
        <v>1436</v>
      </c>
    </row>
    <row r="806" spans="1:6" ht="26.25">
      <c r="A806" s="1031" t="s">
        <v>1426</v>
      </c>
      <c r="B806" s="1032"/>
      <c r="C806" s="1033">
        <v>0</v>
      </c>
      <c r="D806" s="1034"/>
      <c r="E806" s="1035"/>
      <c r="F806" s="377" t="s">
        <v>1439</v>
      </c>
    </row>
    <row r="807" spans="1:6" ht="26.25">
      <c r="A807" s="1031" t="s">
        <v>1427</v>
      </c>
      <c r="B807" s="1032"/>
      <c r="C807" s="1033">
        <v>80</v>
      </c>
      <c r="D807" s="1034"/>
      <c r="E807" s="1035"/>
      <c r="F807" s="377"/>
    </row>
    <row r="808" spans="1:6">
      <c r="A808" s="1041" t="s">
        <v>1428</v>
      </c>
      <c r="B808" s="1037"/>
      <c r="C808" s="1038"/>
      <c r="D808" s="1039">
        <v>2</v>
      </c>
      <c r="E808" s="1040">
        <v>3</v>
      </c>
      <c r="F808" s="377" t="s">
        <v>1442</v>
      </c>
    </row>
    <row r="809" spans="1:6" ht="26.25">
      <c r="A809" s="1031" t="s">
        <v>2299</v>
      </c>
      <c r="B809" s="1032"/>
      <c r="C809" s="1033">
        <v>550</v>
      </c>
      <c r="D809" s="1034"/>
      <c r="E809" s="1035"/>
      <c r="F809" s="376" t="s">
        <v>1444</v>
      </c>
    </row>
    <row r="810" spans="1:6">
      <c r="A810" s="1041" t="s">
        <v>1429</v>
      </c>
      <c r="B810" s="1037"/>
      <c r="C810" s="1038"/>
      <c r="D810" s="1039" t="s">
        <v>2300</v>
      </c>
      <c r="E810" s="1040" t="s">
        <v>2301</v>
      </c>
      <c r="F810" s="377" t="s">
        <v>1445</v>
      </c>
    </row>
    <row r="811" spans="1:6" ht="26.25">
      <c r="A811" s="1031" t="s">
        <v>1430</v>
      </c>
      <c r="B811" s="1032"/>
      <c r="C811" s="1033">
        <v>0</v>
      </c>
      <c r="D811" s="1034"/>
      <c r="E811" s="1035"/>
      <c r="F811" s="377"/>
    </row>
    <row r="812" spans="1:6">
      <c r="A812" s="1031" t="s">
        <v>1431</v>
      </c>
      <c r="B812" s="1032"/>
      <c r="C812" s="1033">
        <v>1000</v>
      </c>
      <c r="D812" s="1034"/>
      <c r="E812" s="1035"/>
      <c r="F812" s="377"/>
    </row>
    <row r="813" spans="1:6" ht="63.75">
      <c r="A813" s="1041" t="s">
        <v>1432</v>
      </c>
      <c r="B813" s="1037"/>
      <c r="C813" s="1038"/>
      <c r="D813" s="1039">
        <v>5</v>
      </c>
      <c r="E813" s="1040">
        <v>4</v>
      </c>
      <c r="F813" s="376" t="s">
        <v>1450</v>
      </c>
    </row>
    <row r="814" spans="1:6">
      <c r="A814" s="1031" t="s">
        <v>1433</v>
      </c>
      <c r="B814" s="1032"/>
      <c r="C814" s="1033">
        <v>250</v>
      </c>
      <c r="D814" s="1034"/>
      <c r="E814" s="1035"/>
      <c r="F814" s="377" t="s">
        <v>1452</v>
      </c>
    </row>
    <row r="815" spans="1:6">
      <c r="A815" s="1041" t="s">
        <v>1434</v>
      </c>
      <c r="B815" s="1037"/>
      <c r="C815" s="1038"/>
      <c r="D815" s="1039">
        <v>5</v>
      </c>
      <c r="E815" s="1040">
        <v>11</v>
      </c>
      <c r="F815" s="376"/>
    </row>
    <row r="816" spans="1:6" ht="38.25">
      <c r="A816" s="1031" t="s">
        <v>1435</v>
      </c>
      <c r="B816" s="1032">
        <v>750</v>
      </c>
      <c r="C816" s="1033">
        <v>750</v>
      </c>
      <c r="D816" s="1034"/>
      <c r="E816" s="1035"/>
      <c r="F816" s="376" t="s">
        <v>1455</v>
      </c>
    </row>
    <row r="817" spans="1:6" ht="89.25">
      <c r="A817" s="1041" t="s">
        <v>1436</v>
      </c>
      <c r="B817" s="1037"/>
      <c r="C817" s="1038"/>
      <c r="D817" s="1039">
        <v>3</v>
      </c>
      <c r="E817" s="1040">
        <v>1</v>
      </c>
      <c r="F817" s="376" t="s">
        <v>1458</v>
      </c>
    </row>
    <row r="818" spans="1:6" ht="15.75" thickBot="1">
      <c r="A818" s="1031" t="s">
        <v>1437</v>
      </c>
      <c r="B818" s="1032"/>
      <c r="C818" s="1033">
        <v>0</v>
      </c>
      <c r="D818" s="1034"/>
      <c r="E818" s="1035"/>
      <c r="F818" s="378"/>
    </row>
    <row r="819" spans="1:6" ht="26.25">
      <c r="A819" s="1041" t="s">
        <v>1439</v>
      </c>
      <c r="B819" s="1037"/>
      <c r="C819" s="1038"/>
      <c r="D819" s="1039" t="s">
        <v>1438</v>
      </c>
      <c r="E819" s="1040" t="s">
        <v>2302</v>
      </c>
      <c r="F819" s="1029"/>
    </row>
    <row r="820" spans="1:6" ht="26.25">
      <c r="A820" s="1031" t="s">
        <v>1440</v>
      </c>
      <c r="B820" s="1032"/>
      <c r="C820" s="1033">
        <v>0</v>
      </c>
      <c r="D820" s="1034"/>
      <c r="E820" s="1035"/>
      <c r="F820" s="1029"/>
    </row>
    <row r="821" spans="1:6">
      <c r="A821" s="1031" t="s">
        <v>1441</v>
      </c>
      <c r="B821" s="1032"/>
      <c r="C821" s="1033">
        <v>400</v>
      </c>
      <c r="D821" s="1034"/>
      <c r="E821" s="1035"/>
      <c r="F821" s="1029"/>
    </row>
    <row r="822" spans="1:6">
      <c r="A822" s="1041" t="s">
        <v>1442</v>
      </c>
      <c r="B822" s="1037"/>
      <c r="C822" s="1038"/>
      <c r="D822" s="1039">
        <v>516</v>
      </c>
      <c r="E822" s="1040">
        <v>548</v>
      </c>
      <c r="F822" s="1029"/>
    </row>
    <row r="823" spans="1:6">
      <c r="A823" s="1031" t="s">
        <v>1443</v>
      </c>
      <c r="B823" s="1032"/>
      <c r="C823" s="1033">
        <v>500</v>
      </c>
      <c r="D823" s="1034"/>
      <c r="E823" s="1035"/>
      <c r="F823" s="1029"/>
    </row>
    <row r="824" spans="1:6">
      <c r="A824" s="1041" t="s">
        <v>1444</v>
      </c>
      <c r="B824" s="1037"/>
      <c r="C824" s="1038"/>
      <c r="D824" s="1039">
        <v>16</v>
      </c>
      <c r="E824" s="1040">
        <v>25</v>
      </c>
      <c r="F824" s="1029"/>
    </row>
    <row r="825" spans="1:6" ht="26.25">
      <c r="A825" s="1031" t="s">
        <v>2303</v>
      </c>
      <c r="B825" s="1032"/>
      <c r="C825" s="1033">
        <v>90</v>
      </c>
      <c r="D825" s="1034"/>
      <c r="E825" s="1035"/>
      <c r="F825" s="1029"/>
    </row>
    <row r="826" spans="1:6">
      <c r="A826" s="1041" t="s">
        <v>1445</v>
      </c>
      <c r="B826" s="1037"/>
      <c r="C826" s="1038"/>
      <c r="D826" s="1039">
        <v>22</v>
      </c>
      <c r="E826" s="1040">
        <v>40</v>
      </c>
      <c r="F826" s="1029"/>
    </row>
    <row r="827" spans="1:6" ht="26.25">
      <c r="A827" s="1031" t="s">
        <v>1446</v>
      </c>
      <c r="B827" s="1032"/>
      <c r="C827" s="1033">
        <v>60</v>
      </c>
      <c r="D827" s="1034"/>
      <c r="E827" s="1035"/>
      <c r="F827" s="1029"/>
    </row>
    <row r="828" spans="1:6" ht="26.25">
      <c r="A828" s="1031" t="s">
        <v>1447</v>
      </c>
      <c r="B828" s="1032"/>
      <c r="C828" s="1033">
        <v>100</v>
      </c>
      <c r="D828" s="1034"/>
      <c r="E828" s="1035"/>
      <c r="F828" s="1029"/>
    </row>
    <row r="829" spans="1:6" ht="39">
      <c r="A829" s="1031" t="s">
        <v>1448</v>
      </c>
      <c r="B829" s="1032"/>
      <c r="C829" s="1033">
        <v>200</v>
      </c>
      <c r="D829" s="1034"/>
      <c r="E829" s="1035"/>
      <c r="F829" s="1029"/>
    </row>
    <row r="830" spans="1:6" ht="39">
      <c r="A830" s="1041" t="s">
        <v>1450</v>
      </c>
      <c r="B830" s="1037"/>
      <c r="C830" s="1038"/>
      <c r="D830" s="1039" t="s">
        <v>1449</v>
      </c>
      <c r="E830" s="1040" t="s">
        <v>2304</v>
      </c>
      <c r="F830" s="1029"/>
    </row>
    <row r="831" spans="1:6">
      <c r="A831" s="1031" t="s">
        <v>1451</v>
      </c>
      <c r="B831" s="1032"/>
      <c r="C831" s="1033">
        <v>400</v>
      </c>
      <c r="D831" s="1034"/>
      <c r="E831" s="1035"/>
      <c r="F831" s="1029"/>
    </row>
    <row r="832" spans="1:6">
      <c r="A832" s="1041" t="s">
        <v>1452</v>
      </c>
      <c r="B832" s="1037"/>
      <c r="C832" s="1038"/>
      <c r="D832" s="1039">
        <v>2</v>
      </c>
      <c r="E832" s="1040">
        <v>3</v>
      </c>
      <c r="F832" s="1029"/>
    </row>
    <row r="833" spans="1:6" ht="26.25">
      <c r="A833" s="1031" t="s">
        <v>1453</v>
      </c>
      <c r="B833" s="1032"/>
      <c r="C833" s="1033">
        <v>221</v>
      </c>
      <c r="D833" s="1034"/>
      <c r="E833" s="1035"/>
      <c r="F833" s="1029"/>
    </row>
    <row r="834" spans="1:6">
      <c r="A834" s="1031" t="s">
        <v>1454</v>
      </c>
      <c r="B834" s="1032"/>
      <c r="C834" s="1033">
        <v>100</v>
      </c>
      <c r="D834" s="1034"/>
      <c r="E834" s="1035"/>
      <c r="F834" s="1029"/>
    </row>
    <row r="835" spans="1:6" ht="39">
      <c r="A835" s="1041" t="s">
        <v>2305</v>
      </c>
      <c r="B835" s="1037"/>
      <c r="C835" s="1038"/>
      <c r="D835" s="1039" t="s">
        <v>2306</v>
      </c>
      <c r="E835" s="1040" t="s">
        <v>2307</v>
      </c>
      <c r="F835" s="1029"/>
    </row>
    <row r="836" spans="1:6" ht="26.25">
      <c r="A836" s="1031" t="s">
        <v>1456</v>
      </c>
      <c r="B836" s="1032"/>
      <c r="C836" s="1033">
        <v>0</v>
      </c>
      <c r="D836" s="1034"/>
      <c r="E836" s="1035"/>
      <c r="F836" s="1029"/>
    </row>
    <row r="837" spans="1:6" ht="51.75">
      <c r="A837" s="1041" t="s">
        <v>1458</v>
      </c>
      <c r="B837" s="1037"/>
      <c r="C837" s="1038"/>
      <c r="D837" s="1039" t="s">
        <v>1457</v>
      </c>
      <c r="E837" s="1040" t="s">
        <v>2308</v>
      </c>
      <c r="F837" s="1029"/>
    </row>
    <row r="838" spans="1:6" ht="15.75" thickBot="1">
      <c r="A838" s="686" t="s">
        <v>4</v>
      </c>
      <c r="B838" s="1042">
        <f>SUM(B792:B837)</f>
        <v>750</v>
      </c>
      <c r="C838" s="1042">
        <f>SUM(C792:C837)</f>
        <v>20771</v>
      </c>
      <c r="D838" s="686"/>
      <c r="E838" s="689"/>
      <c r="F838" s="1029"/>
    </row>
    <row r="839" spans="1:6" ht="15.75" thickBot="1"/>
    <row r="840" spans="1:6">
      <c r="A840" s="1222" t="s">
        <v>1459</v>
      </c>
      <c r="B840" s="1185" t="s">
        <v>64</v>
      </c>
      <c r="C840" s="1316"/>
      <c r="D840" s="1317" t="s">
        <v>82</v>
      </c>
      <c r="E840" s="1318"/>
    </row>
    <row r="841" spans="1:6">
      <c r="A841" s="1315"/>
      <c r="B841" s="234" t="s">
        <v>103</v>
      </c>
      <c r="C841" s="124" t="s">
        <v>104</v>
      </c>
      <c r="D841" s="249" t="s">
        <v>84</v>
      </c>
      <c r="E841" s="235" t="s">
        <v>83</v>
      </c>
    </row>
    <row r="842" spans="1:6">
      <c r="A842" s="675" t="s">
        <v>80</v>
      </c>
      <c r="B842" s="676"/>
      <c r="C842" s="677"/>
      <c r="D842" s="675"/>
      <c r="E842" s="678"/>
    </row>
    <row r="843" spans="1:6" ht="408">
      <c r="A843" s="1043" t="s">
        <v>1460</v>
      </c>
      <c r="B843" s="975">
        <v>0</v>
      </c>
      <c r="C843" s="1044">
        <v>433</v>
      </c>
      <c r="D843" s="1045" t="s">
        <v>1461</v>
      </c>
      <c r="E843" s="1046" t="s">
        <v>2309</v>
      </c>
    </row>
    <row r="844" spans="1:6" ht="178.5">
      <c r="A844" s="1043" t="s">
        <v>1462</v>
      </c>
      <c r="B844" s="975">
        <v>0</v>
      </c>
      <c r="C844" s="1044">
        <v>401</v>
      </c>
      <c r="D844" s="1045" t="s">
        <v>1463</v>
      </c>
      <c r="E844" s="1046" t="s">
        <v>2310</v>
      </c>
    </row>
    <row r="845" spans="1:6" ht="102">
      <c r="A845" s="1043" t="s">
        <v>1464</v>
      </c>
      <c r="B845" s="975">
        <v>0</v>
      </c>
      <c r="C845" s="1044">
        <v>267</v>
      </c>
      <c r="D845" s="1045" t="s">
        <v>1465</v>
      </c>
      <c r="E845" s="1046" t="s">
        <v>2311</v>
      </c>
    </row>
    <row r="846" spans="1:6" ht="89.25">
      <c r="A846" s="1043" t="s">
        <v>1466</v>
      </c>
      <c r="B846" s="975">
        <v>0</v>
      </c>
      <c r="C846" s="1044">
        <v>518</v>
      </c>
      <c r="D846" s="1045" t="s">
        <v>1467</v>
      </c>
      <c r="E846" s="1046" t="s">
        <v>2312</v>
      </c>
    </row>
    <row r="847" spans="1:6" ht="25.5">
      <c r="A847" s="1043" t="s">
        <v>1468</v>
      </c>
      <c r="B847" s="975">
        <v>0</v>
      </c>
      <c r="C847" s="1044">
        <v>350</v>
      </c>
      <c r="D847" s="1045" t="s">
        <v>1469</v>
      </c>
      <c r="E847" s="1046" t="s">
        <v>2313</v>
      </c>
    </row>
    <row r="848" spans="1:6" ht="25.5">
      <c r="A848" s="1043" t="s">
        <v>1470</v>
      </c>
      <c r="B848" s="975">
        <v>0</v>
      </c>
      <c r="C848" s="1044">
        <v>896</v>
      </c>
      <c r="D848" s="1045" t="s">
        <v>1471</v>
      </c>
      <c r="E848" s="1046" t="s">
        <v>2314</v>
      </c>
    </row>
    <row r="849" spans="1:5">
      <c r="A849" s="1043" t="s">
        <v>1472</v>
      </c>
      <c r="B849" s="975">
        <v>0</v>
      </c>
      <c r="C849" s="1044">
        <v>473</v>
      </c>
      <c r="D849" s="1045" t="s">
        <v>1473</v>
      </c>
      <c r="E849" s="1046" t="s">
        <v>2315</v>
      </c>
    </row>
    <row r="850" spans="1:5" ht="63.75">
      <c r="A850" s="1043" t="s">
        <v>1474</v>
      </c>
      <c r="B850" s="975">
        <v>0</v>
      </c>
      <c r="C850" s="1044">
        <v>1660</v>
      </c>
      <c r="D850" s="1045" t="s">
        <v>1475</v>
      </c>
      <c r="E850" s="1046" t="s">
        <v>2316</v>
      </c>
    </row>
    <row r="851" spans="1:5" ht="51">
      <c r="A851" s="1043" t="s">
        <v>1476</v>
      </c>
      <c r="B851" s="975">
        <v>0</v>
      </c>
      <c r="C851" s="1044">
        <v>930</v>
      </c>
      <c r="D851" s="1045" t="s">
        <v>1477</v>
      </c>
      <c r="E851" s="1046" t="s">
        <v>2317</v>
      </c>
    </row>
    <row r="852" spans="1:5" ht="15.75" thickBot="1">
      <c r="A852" s="686" t="s">
        <v>4</v>
      </c>
      <c r="B852" s="692">
        <f>SUM(B843:B851)</f>
        <v>0</v>
      </c>
      <c r="C852" s="1028">
        <f>SUM(C843:C851)</f>
        <v>5928</v>
      </c>
      <c r="D852" s="686"/>
      <c r="E852" s="689"/>
    </row>
    <row r="853" spans="1:5" ht="15.75" thickBot="1"/>
    <row r="854" spans="1:5">
      <c r="A854" s="1222" t="s">
        <v>514</v>
      </c>
      <c r="B854" s="1185" t="s">
        <v>64</v>
      </c>
      <c r="C854" s="1316"/>
      <c r="D854" s="1317" t="s">
        <v>82</v>
      </c>
      <c r="E854" s="1318"/>
    </row>
    <row r="855" spans="1:5">
      <c r="A855" s="1315"/>
      <c r="B855" s="234" t="s">
        <v>103</v>
      </c>
      <c r="C855" s="124" t="s">
        <v>104</v>
      </c>
      <c r="D855" s="249" t="s">
        <v>84</v>
      </c>
      <c r="E855" s="235" t="s">
        <v>83</v>
      </c>
    </row>
    <row r="856" spans="1:5">
      <c r="A856" s="1047" t="s">
        <v>80</v>
      </c>
      <c r="B856" s="1048"/>
      <c r="C856" s="1049"/>
      <c r="D856" s="1047"/>
      <c r="E856" s="1050"/>
    </row>
    <row r="857" spans="1:5">
      <c r="A857" s="1325" t="s">
        <v>1478</v>
      </c>
      <c r="B857" s="1326"/>
      <c r="C857" s="1326"/>
      <c r="D857" s="1326"/>
      <c r="E857" s="1327"/>
    </row>
    <row r="858" spans="1:5">
      <c r="A858" s="1051" t="s">
        <v>2318</v>
      </c>
      <c r="B858" s="1328">
        <v>6568</v>
      </c>
      <c r="C858" s="1331">
        <v>468</v>
      </c>
      <c r="D858" s="1052">
        <v>13</v>
      </c>
      <c r="E858" s="1053">
        <v>13</v>
      </c>
    </row>
    <row r="859" spans="1:5">
      <c r="A859" s="1051" t="s">
        <v>2319</v>
      </c>
      <c r="B859" s="1329"/>
      <c r="C859" s="1332"/>
      <c r="D859" s="1052">
        <v>7</v>
      </c>
      <c r="E859" s="1053">
        <v>7</v>
      </c>
    </row>
    <row r="860" spans="1:5">
      <c r="A860" s="1051" t="s">
        <v>2320</v>
      </c>
      <c r="B860" s="1329"/>
      <c r="C860" s="1332"/>
      <c r="D860" s="1052">
        <v>6</v>
      </c>
      <c r="E860" s="1053">
        <v>6</v>
      </c>
    </row>
    <row r="861" spans="1:5">
      <c r="A861" s="1051" t="s">
        <v>1479</v>
      </c>
      <c r="B861" s="1329"/>
      <c r="C861" s="1332"/>
      <c r="D861" s="1052">
        <v>1</v>
      </c>
      <c r="E861" s="1053">
        <v>1</v>
      </c>
    </row>
    <row r="862" spans="1:5">
      <c r="A862" s="1051" t="s">
        <v>1480</v>
      </c>
      <c r="B862" s="1329"/>
      <c r="C862" s="1332"/>
      <c r="D862" s="1052">
        <v>0</v>
      </c>
      <c r="E862" s="1053">
        <v>1</v>
      </c>
    </row>
    <row r="863" spans="1:5">
      <c r="A863" s="1051" t="s">
        <v>1481</v>
      </c>
      <c r="B863" s="1329"/>
      <c r="C863" s="1332"/>
      <c r="D863" s="1052">
        <v>0</v>
      </c>
      <c r="E863" s="1053">
        <v>0</v>
      </c>
    </row>
    <row r="864" spans="1:5" ht="26.25">
      <c r="A864" s="679" t="s">
        <v>2321</v>
      </c>
      <c r="B864" s="1330"/>
      <c r="C864" s="1333"/>
      <c r="D864" s="1052">
        <v>0</v>
      </c>
      <c r="E864" s="1053">
        <v>4</v>
      </c>
    </row>
    <row r="865" spans="1:5">
      <c r="A865" s="1325" t="s">
        <v>1083</v>
      </c>
      <c r="B865" s="1326"/>
      <c r="C865" s="1326"/>
      <c r="D865" s="1326"/>
      <c r="E865" s="1327"/>
    </row>
    <row r="866" spans="1:5">
      <c r="A866" s="1051" t="s">
        <v>1482</v>
      </c>
      <c r="B866" s="1334">
        <v>0</v>
      </c>
      <c r="C866" s="1331">
        <v>782</v>
      </c>
      <c r="D866" s="1052">
        <v>1</v>
      </c>
      <c r="E866" s="1053">
        <f>1+1</f>
        <v>2</v>
      </c>
    </row>
    <row r="867" spans="1:5">
      <c r="A867" s="1051" t="s">
        <v>1483</v>
      </c>
      <c r="B867" s="1335"/>
      <c r="C867" s="1332"/>
      <c r="D867" s="1052">
        <v>28</v>
      </c>
      <c r="E867" s="1053">
        <f>28+12</f>
        <v>40</v>
      </c>
    </row>
    <row r="868" spans="1:5">
      <c r="A868" s="1051" t="s">
        <v>1484</v>
      </c>
      <c r="B868" s="1335"/>
      <c r="C868" s="1332"/>
      <c r="D868" s="1052">
        <v>19</v>
      </c>
      <c r="E868" s="1053">
        <f>19+11</f>
        <v>30</v>
      </c>
    </row>
    <row r="869" spans="1:5">
      <c r="A869" s="1051" t="s">
        <v>1485</v>
      </c>
      <c r="B869" s="1335"/>
      <c r="C869" s="1332"/>
      <c r="D869" s="1052">
        <v>31</v>
      </c>
      <c r="E869" s="1053">
        <f>31+28</f>
        <v>59</v>
      </c>
    </row>
    <row r="870" spans="1:5">
      <c r="A870" s="1051" t="s">
        <v>1486</v>
      </c>
      <c r="B870" s="1335"/>
      <c r="C870" s="1332"/>
      <c r="D870" s="1052">
        <v>14</v>
      </c>
      <c r="E870" s="1053">
        <f>14+11</f>
        <v>25</v>
      </c>
    </row>
    <row r="871" spans="1:5">
      <c r="A871" s="1051" t="s">
        <v>1487</v>
      </c>
      <c r="B871" s="1336"/>
      <c r="C871" s="1333"/>
      <c r="D871" s="1052">
        <v>14</v>
      </c>
      <c r="E871" s="1053">
        <f>14+11</f>
        <v>25</v>
      </c>
    </row>
    <row r="872" spans="1:5" ht="15.75" thickBot="1">
      <c r="A872" s="1054" t="s">
        <v>4</v>
      </c>
      <c r="B872" s="1055">
        <f>B858+B866</f>
        <v>6568</v>
      </c>
      <c r="C872" s="1056">
        <f>C858+C866</f>
        <v>1250</v>
      </c>
      <c r="D872" s="1337"/>
      <c r="E872" s="1338"/>
    </row>
    <row r="873" spans="1:5" ht="15.75" thickBot="1"/>
    <row r="874" spans="1:5">
      <c r="A874" s="1222" t="s">
        <v>515</v>
      </c>
      <c r="B874" s="1185" t="s">
        <v>64</v>
      </c>
      <c r="C874" s="1316"/>
      <c r="D874" s="1317" t="s">
        <v>82</v>
      </c>
      <c r="E874" s="1318"/>
    </row>
    <row r="875" spans="1:5">
      <c r="A875" s="1315"/>
      <c r="B875" s="234" t="s">
        <v>103</v>
      </c>
      <c r="C875" s="124" t="s">
        <v>104</v>
      </c>
      <c r="D875" s="249" t="s">
        <v>84</v>
      </c>
      <c r="E875" s="235" t="s">
        <v>83</v>
      </c>
    </row>
    <row r="876" spans="1:5">
      <c r="A876" s="675" t="s">
        <v>80</v>
      </c>
      <c r="B876" s="676"/>
      <c r="C876" s="677"/>
      <c r="D876" s="675"/>
      <c r="E876" s="678"/>
    </row>
    <row r="877" spans="1:5">
      <c r="A877" s="679" t="s">
        <v>2322</v>
      </c>
      <c r="B877" s="719">
        <v>0</v>
      </c>
      <c r="C877" s="691">
        <v>900</v>
      </c>
      <c r="D877" s="682"/>
      <c r="E877" s="683"/>
    </row>
    <row r="878" spans="1:5">
      <c r="A878" s="679" t="s">
        <v>1488</v>
      </c>
      <c r="B878" s="719">
        <v>0</v>
      </c>
      <c r="C878" s="691">
        <v>1200</v>
      </c>
      <c r="D878" s="682"/>
      <c r="E878" s="683"/>
    </row>
    <row r="879" spans="1:5">
      <c r="A879" s="722" t="s">
        <v>2323</v>
      </c>
      <c r="B879" s="1057">
        <v>0</v>
      </c>
      <c r="C879" s="1058">
        <v>1798</v>
      </c>
      <c r="D879" s="725"/>
      <c r="E879" s="726"/>
    </row>
    <row r="880" spans="1:5">
      <c r="A880" s="722" t="s">
        <v>1489</v>
      </c>
      <c r="B880" s="1057">
        <v>320</v>
      </c>
      <c r="C880" s="1058">
        <v>340</v>
      </c>
      <c r="D880" s="725"/>
      <c r="E880" s="726"/>
    </row>
    <row r="881" spans="1:5">
      <c r="A881" s="722" t="s">
        <v>1490</v>
      </c>
      <c r="B881" s="1057">
        <v>0</v>
      </c>
      <c r="C881" s="1058">
        <v>250</v>
      </c>
      <c r="D881" s="725"/>
      <c r="E881" s="726"/>
    </row>
    <row r="882" spans="1:5" ht="15.75" thickBot="1">
      <c r="A882" s="686" t="s">
        <v>4</v>
      </c>
      <c r="B882" s="692">
        <f>SUM(B877:B881)</f>
        <v>320</v>
      </c>
      <c r="C882" s="693">
        <f>SUM(C877:C881)</f>
        <v>4488</v>
      </c>
      <c r="D882" s="686"/>
      <c r="E882" s="689"/>
    </row>
    <row r="883" spans="1:5" ht="15.75" thickBot="1"/>
    <row r="884" spans="1:5">
      <c r="A884" s="1319" t="s">
        <v>645</v>
      </c>
      <c r="B884" s="1321" t="s">
        <v>64</v>
      </c>
      <c r="C884" s="1322"/>
      <c r="D884" s="1323" t="s">
        <v>82</v>
      </c>
      <c r="E884" s="1324"/>
    </row>
    <row r="885" spans="1:5">
      <c r="A885" s="1320"/>
      <c r="B885" s="234" t="s">
        <v>103</v>
      </c>
      <c r="C885" s="124" t="s">
        <v>104</v>
      </c>
      <c r="D885" s="379" t="s">
        <v>84</v>
      </c>
      <c r="E885" s="380" t="s">
        <v>83</v>
      </c>
    </row>
    <row r="886" spans="1:5">
      <c r="A886" s="675" t="s">
        <v>80</v>
      </c>
      <c r="B886" s="1059"/>
      <c r="C886" s="1060"/>
      <c r="D886" s="675"/>
      <c r="E886" s="678"/>
    </row>
    <row r="887" spans="1:5">
      <c r="A887" s="675" t="s">
        <v>1491</v>
      </c>
      <c r="B887" s="1059"/>
      <c r="C887" s="1060"/>
      <c r="D887" s="675"/>
      <c r="E887" s="678"/>
    </row>
    <row r="888" spans="1:5" ht="76.5">
      <c r="A888" s="679" t="s">
        <v>1492</v>
      </c>
      <c r="B888" s="1061"/>
      <c r="C888" s="1062">
        <v>1200</v>
      </c>
      <c r="D888" s="1063" t="s">
        <v>1493</v>
      </c>
      <c r="E888" s="1064" t="s">
        <v>2324</v>
      </c>
    </row>
    <row r="889" spans="1:5" ht="76.5">
      <c r="A889" s="679" t="s">
        <v>1494</v>
      </c>
      <c r="B889" s="1061"/>
      <c r="C889" s="1062">
        <v>1200</v>
      </c>
      <c r="D889" s="1063" t="s">
        <v>1495</v>
      </c>
      <c r="E889" s="1064" t="s">
        <v>2325</v>
      </c>
    </row>
    <row r="890" spans="1:5" ht="76.5">
      <c r="A890" s="679" t="s">
        <v>1496</v>
      </c>
      <c r="B890" s="1061"/>
      <c r="C890" s="1062">
        <v>1300</v>
      </c>
      <c r="D890" s="1063" t="s">
        <v>1497</v>
      </c>
      <c r="E890" s="1064" t="s">
        <v>2326</v>
      </c>
    </row>
    <row r="891" spans="1:5" ht="76.5">
      <c r="A891" s="679" t="s">
        <v>1498</v>
      </c>
      <c r="B891" s="1061"/>
      <c r="C891" s="1062">
        <v>2500</v>
      </c>
      <c r="D891" s="1063" t="s">
        <v>1499</v>
      </c>
      <c r="E891" s="1064" t="s">
        <v>2327</v>
      </c>
    </row>
    <row r="892" spans="1:5" ht="89.25">
      <c r="A892" s="679" t="s">
        <v>2328</v>
      </c>
      <c r="B892" s="1061"/>
      <c r="C892" s="1062">
        <v>800</v>
      </c>
      <c r="D892" s="1063" t="s">
        <v>1500</v>
      </c>
      <c r="E892" s="1065" t="s">
        <v>2329</v>
      </c>
    </row>
    <row r="893" spans="1:5" ht="191.25">
      <c r="A893" s="679" t="s">
        <v>1501</v>
      </c>
      <c r="B893" s="1061"/>
      <c r="C893" s="1062">
        <v>1000</v>
      </c>
      <c r="D893" s="1063" t="s">
        <v>1502</v>
      </c>
      <c r="E893" s="1064" t="s">
        <v>1503</v>
      </c>
    </row>
    <row r="894" spans="1:5" ht="102">
      <c r="A894" s="679" t="s">
        <v>1504</v>
      </c>
      <c r="B894" s="1061"/>
      <c r="C894" s="1062">
        <v>450</v>
      </c>
      <c r="D894" s="1063" t="s">
        <v>1505</v>
      </c>
      <c r="E894" s="1065" t="s">
        <v>2330</v>
      </c>
    </row>
    <row r="895" spans="1:5" ht="127.5">
      <c r="A895" s="679" t="s">
        <v>1506</v>
      </c>
      <c r="B895" s="1061"/>
      <c r="C895" s="1062">
        <v>750</v>
      </c>
      <c r="D895" s="1063" t="s">
        <v>1507</v>
      </c>
      <c r="E895" s="1064" t="s">
        <v>2331</v>
      </c>
    </row>
    <row r="896" spans="1:5" ht="63.75">
      <c r="A896" s="679" t="s">
        <v>2332</v>
      </c>
      <c r="B896" s="1061"/>
      <c r="C896" s="1062">
        <v>1000</v>
      </c>
      <c r="D896" s="1063" t="s">
        <v>1505</v>
      </c>
      <c r="E896" s="1064" t="s">
        <v>2333</v>
      </c>
    </row>
    <row r="897" spans="1:5">
      <c r="A897" s="675" t="s">
        <v>1508</v>
      </c>
      <c r="B897" s="1059"/>
      <c r="C897" s="1060"/>
      <c r="D897" s="1066"/>
      <c r="E897" s="1067"/>
    </row>
    <row r="898" spans="1:5" ht="51">
      <c r="A898" s="679" t="s">
        <v>2334</v>
      </c>
      <c r="B898" s="1061"/>
      <c r="C898" s="1062">
        <v>1000</v>
      </c>
      <c r="D898" s="1045" t="s">
        <v>1509</v>
      </c>
      <c r="E898" s="1068" t="s">
        <v>2335</v>
      </c>
    </row>
    <row r="899" spans="1:5" ht="51">
      <c r="A899" s="679" t="s">
        <v>1510</v>
      </c>
      <c r="B899" s="1061"/>
      <c r="C899" s="1062">
        <v>3200</v>
      </c>
      <c r="D899" s="1045" t="s">
        <v>1511</v>
      </c>
      <c r="E899" s="1046" t="s">
        <v>2336</v>
      </c>
    </row>
    <row r="900" spans="1:5" ht="63.75">
      <c r="A900" s="679" t="s">
        <v>1512</v>
      </c>
      <c r="B900" s="1061"/>
      <c r="C900" s="1062">
        <v>1700</v>
      </c>
      <c r="D900" s="1045" t="s">
        <v>1513</v>
      </c>
      <c r="E900" s="1068" t="s">
        <v>2337</v>
      </c>
    </row>
    <row r="901" spans="1:5" ht="63.75">
      <c r="A901" s="679" t="s">
        <v>1514</v>
      </c>
      <c r="B901" s="1061"/>
      <c r="C901" s="1062">
        <v>1800</v>
      </c>
      <c r="D901" s="1045" t="s">
        <v>1515</v>
      </c>
      <c r="E901" s="1046" t="s">
        <v>2338</v>
      </c>
    </row>
    <row r="902" spans="1:5" ht="38.25">
      <c r="A902" s="679" t="s">
        <v>2339</v>
      </c>
      <c r="B902" s="1061"/>
      <c r="C902" s="1062">
        <v>2200</v>
      </c>
      <c r="D902" s="1045" t="s">
        <v>1516</v>
      </c>
      <c r="E902" s="1046" t="s">
        <v>2340</v>
      </c>
    </row>
    <row r="903" spans="1:5" ht="25.5">
      <c r="A903" s="679" t="s">
        <v>1517</v>
      </c>
      <c r="B903" s="1061"/>
      <c r="C903" s="1062">
        <v>1800</v>
      </c>
      <c r="D903" s="1045" t="s">
        <v>2341</v>
      </c>
      <c r="E903" s="1068" t="s">
        <v>2342</v>
      </c>
    </row>
    <row r="904" spans="1:5" ht="25.5">
      <c r="A904" s="679" t="s">
        <v>2343</v>
      </c>
      <c r="B904" s="1061"/>
      <c r="C904" s="1062">
        <v>800</v>
      </c>
      <c r="D904" s="1045" t="s">
        <v>2344</v>
      </c>
      <c r="E904" s="1068" t="s">
        <v>2345</v>
      </c>
    </row>
    <row r="905" spans="1:5" ht="76.5">
      <c r="A905" s="679" t="s">
        <v>2346</v>
      </c>
      <c r="B905" s="1061"/>
      <c r="C905" s="1062">
        <v>1000</v>
      </c>
      <c r="D905" s="1045" t="s">
        <v>2347</v>
      </c>
      <c r="E905" s="1068" t="s">
        <v>2348</v>
      </c>
    </row>
    <row r="906" spans="1:5">
      <c r="A906" s="675" t="s">
        <v>1518</v>
      </c>
      <c r="B906" s="1059"/>
      <c r="C906" s="1060"/>
      <c r="D906" s="675"/>
      <c r="E906" s="678"/>
    </row>
    <row r="907" spans="1:5" ht="51">
      <c r="A907" s="679" t="s">
        <v>2349</v>
      </c>
      <c r="B907" s="1061"/>
      <c r="C907" s="1062">
        <v>4000</v>
      </c>
      <c r="D907" s="1045" t="s">
        <v>1519</v>
      </c>
      <c r="E907" s="1068" t="s">
        <v>2350</v>
      </c>
    </row>
    <row r="908" spans="1:5">
      <c r="A908" s="679" t="s">
        <v>2351</v>
      </c>
      <c r="B908" s="1061"/>
      <c r="C908" s="1062">
        <v>2000</v>
      </c>
      <c r="D908" s="1045" t="s">
        <v>1520</v>
      </c>
      <c r="E908" s="1068" t="s">
        <v>2352</v>
      </c>
    </row>
    <row r="909" spans="1:5">
      <c r="A909" s="679" t="s">
        <v>2353</v>
      </c>
      <c r="B909" s="1061"/>
      <c r="C909" s="1062">
        <v>5000</v>
      </c>
      <c r="D909" s="1045" t="s">
        <v>1521</v>
      </c>
      <c r="E909" s="1068" t="s">
        <v>2354</v>
      </c>
    </row>
    <row r="910" spans="1:5">
      <c r="A910" s="675" t="s">
        <v>1522</v>
      </c>
      <c r="B910" s="1059"/>
      <c r="C910" s="1060"/>
      <c r="D910" s="1069"/>
      <c r="E910" s="1070"/>
    </row>
    <row r="911" spans="1:5" ht="38.25">
      <c r="A911" s="679" t="s">
        <v>1523</v>
      </c>
      <c r="B911" s="1061"/>
      <c r="C911" s="1062">
        <v>1000</v>
      </c>
      <c r="D911" s="1045" t="s">
        <v>1524</v>
      </c>
      <c r="E911" s="1068" t="s">
        <v>2355</v>
      </c>
    </row>
    <row r="912" spans="1:5" ht="51">
      <c r="A912" s="679" t="s">
        <v>1525</v>
      </c>
      <c r="B912" s="1061"/>
      <c r="C912" s="1062">
        <v>2000</v>
      </c>
      <c r="D912" s="1045" t="s">
        <v>2356</v>
      </c>
      <c r="E912" s="1068" t="s">
        <v>1526</v>
      </c>
    </row>
    <row r="913" spans="1:5">
      <c r="A913" s="675" t="s">
        <v>1527</v>
      </c>
      <c r="B913" s="1059"/>
      <c r="C913" s="1060"/>
      <c r="D913" s="1069"/>
      <c r="E913" s="1070"/>
    </row>
    <row r="914" spans="1:5" ht="38.25">
      <c r="A914" s="679" t="s">
        <v>2357</v>
      </c>
      <c r="B914" s="1061"/>
      <c r="C914" s="1062">
        <v>15300</v>
      </c>
      <c r="D914" s="1071" t="s">
        <v>1528</v>
      </c>
      <c r="E914" s="1068" t="s">
        <v>2358</v>
      </c>
    </row>
    <row r="915" spans="1:5">
      <c r="A915" s="675" t="s">
        <v>1529</v>
      </c>
      <c r="B915" s="1059"/>
      <c r="C915" s="1060"/>
      <c r="D915" s="1069"/>
      <c r="E915" s="1070"/>
    </row>
    <row r="916" spans="1:5" ht="255">
      <c r="A916" s="679" t="s">
        <v>2359</v>
      </c>
      <c r="B916" s="1061"/>
      <c r="C916" s="1062">
        <v>1200</v>
      </c>
      <c r="D916" s="1045" t="s">
        <v>2360</v>
      </c>
      <c r="E916" s="1071" t="s">
        <v>2361</v>
      </c>
    </row>
    <row r="917" spans="1:5" ht="153">
      <c r="A917" s="679" t="s">
        <v>1530</v>
      </c>
      <c r="B917" s="1061">
        <v>1000</v>
      </c>
      <c r="C917" s="1062">
        <v>1500</v>
      </c>
      <c r="D917" s="1045" t="s">
        <v>2362</v>
      </c>
      <c r="E917" s="1068" t="s">
        <v>1531</v>
      </c>
    </row>
    <row r="918" spans="1:5">
      <c r="A918" s="675" t="s">
        <v>1532</v>
      </c>
      <c r="B918" s="1059"/>
      <c r="C918" s="1060"/>
      <c r="D918" s="1069"/>
      <c r="E918" s="1070"/>
    </row>
    <row r="919" spans="1:5" ht="76.5">
      <c r="A919" s="679" t="s">
        <v>1532</v>
      </c>
      <c r="B919" s="1061"/>
      <c r="C919" s="1062">
        <v>10592</v>
      </c>
      <c r="D919" s="1045" t="s">
        <v>1533</v>
      </c>
      <c r="E919" s="1046" t="s">
        <v>2363</v>
      </c>
    </row>
    <row r="920" spans="1:5" ht="15.75" thickBot="1">
      <c r="A920" s="686" t="s">
        <v>4</v>
      </c>
      <c r="B920" s="1072">
        <f>SUM(B886:B919)</f>
        <v>1000</v>
      </c>
      <c r="C920" s="1073">
        <f>SUM(C888:C919)</f>
        <v>66292</v>
      </c>
      <c r="D920" s="686"/>
      <c r="E920" s="689"/>
    </row>
    <row r="921" spans="1:5" ht="15.75" thickBot="1"/>
    <row r="922" spans="1:5">
      <c r="A922" s="1222" t="s">
        <v>653</v>
      </c>
      <c r="B922" s="1185" t="s">
        <v>64</v>
      </c>
      <c r="C922" s="1316"/>
      <c r="D922" s="1185" t="s">
        <v>82</v>
      </c>
      <c r="E922" s="1316"/>
    </row>
    <row r="923" spans="1:5">
      <c r="A923" s="1315"/>
      <c r="B923" s="234" t="s">
        <v>103</v>
      </c>
      <c r="C923" s="124" t="s">
        <v>104</v>
      </c>
      <c r="D923" s="249" t="s">
        <v>84</v>
      </c>
      <c r="E923" s="235" t="s">
        <v>83</v>
      </c>
    </row>
    <row r="924" spans="1:5">
      <c r="A924" s="1074" t="s">
        <v>80</v>
      </c>
      <c r="B924" s="676"/>
      <c r="C924" s="677"/>
      <c r="D924" s="675"/>
      <c r="E924" s="678"/>
    </row>
    <row r="925" spans="1:5">
      <c r="A925" s="1075" t="s">
        <v>2364</v>
      </c>
      <c r="B925" s="1308">
        <v>0</v>
      </c>
      <c r="C925" s="1306">
        <v>8043</v>
      </c>
      <c r="D925" s="1076"/>
      <c r="E925" s="1077"/>
    </row>
    <row r="926" spans="1:5">
      <c r="A926" s="680" t="s">
        <v>1534</v>
      </c>
      <c r="B926" s="1309"/>
      <c r="C926" s="1311"/>
      <c r="D926" s="1078" t="s">
        <v>2365</v>
      </c>
      <c r="E926" s="1079">
        <v>0.45</v>
      </c>
    </row>
    <row r="927" spans="1:5">
      <c r="A927" s="680" t="s">
        <v>1535</v>
      </c>
      <c r="B927" s="1309"/>
      <c r="C927" s="1311"/>
      <c r="D927" s="958" t="s">
        <v>1084</v>
      </c>
      <c r="E927" s="959" t="s">
        <v>1085</v>
      </c>
    </row>
    <row r="928" spans="1:5">
      <c r="A928" s="680" t="s">
        <v>1536</v>
      </c>
      <c r="B928" s="1310"/>
      <c r="C928" s="1307"/>
      <c r="D928" s="958" t="s">
        <v>1084</v>
      </c>
      <c r="E928" s="959" t="s">
        <v>1084</v>
      </c>
    </row>
    <row r="929" spans="1:5">
      <c r="A929" s="1075" t="s">
        <v>2366</v>
      </c>
      <c r="B929" s="1306">
        <v>0</v>
      </c>
      <c r="C929" s="1312">
        <v>4500</v>
      </c>
      <c r="D929" s="1076"/>
      <c r="E929" s="1077"/>
    </row>
    <row r="930" spans="1:5">
      <c r="A930" s="1080" t="s">
        <v>1537</v>
      </c>
      <c r="B930" s="1311"/>
      <c r="C930" s="1313"/>
      <c r="D930" s="958">
        <v>17</v>
      </c>
      <c r="E930" s="959">
        <v>25</v>
      </c>
    </row>
    <row r="931" spans="1:5">
      <c r="A931" s="1080" t="s">
        <v>1538</v>
      </c>
      <c r="B931" s="1307"/>
      <c r="C931" s="1314"/>
      <c r="D931" s="958">
        <v>1</v>
      </c>
      <c r="E931" s="959" t="s">
        <v>2367</v>
      </c>
    </row>
    <row r="932" spans="1:5">
      <c r="A932" s="1075" t="s">
        <v>2368</v>
      </c>
      <c r="B932" s="1306">
        <v>0</v>
      </c>
      <c r="C932" s="1312">
        <v>2900</v>
      </c>
      <c r="D932" s="1076"/>
      <c r="E932" s="1077"/>
    </row>
    <row r="933" spans="1:5">
      <c r="A933" s="1080" t="s">
        <v>1539</v>
      </c>
      <c r="B933" s="1307"/>
      <c r="C933" s="1314"/>
      <c r="D933" s="958" t="s">
        <v>1084</v>
      </c>
      <c r="E933" s="959" t="s">
        <v>1540</v>
      </c>
    </row>
    <row r="934" spans="1:5">
      <c r="A934" s="1075" t="s">
        <v>1541</v>
      </c>
      <c r="B934" s="1306">
        <v>0</v>
      </c>
      <c r="C934" s="1306">
        <v>2750</v>
      </c>
      <c r="D934" s="1076"/>
      <c r="E934" s="1077"/>
    </row>
    <row r="935" spans="1:5">
      <c r="A935" s="1080" t="s">
        <v>1537</v>
      </c>
      <c r="B935" s="1307"/>
      <c r="C935" s="1307"/>
      <c r="D935" s="958">
        <v>17</v>
      </c>
      <c r="E935" s="959">
        <v>26</v>
      </c>
    </row>
    <row r="936" spans="1:5">
      <c r="A936" s="1075" t="s">
        <v>1542</v>
      </c>
      <c r="B936" s="1308">
        <v>0</v>
      </c>
      <c r="C936" s="1306">
        <v>5600</v>
      </c>
      <c r="D936" s="1076"/>
      <c r="E936" s="1077"/>
    </row>
    <row r="937" spans="1:5">
      <c r="A937" s="1080" t="s">
        <v>1543</v>
      </c>
      <c r="B937" s="1309"/>
      <c r="C937" s="1311"/>
      <c r="D937" s="1078">
        <v>0.105</v>
      </c>
      <c r="E937" s="1079">
        <v>0.12</v>
      </c>
    </row>
    <row r="938" spans="1:5">
      <c r="A938" s="1080" t="s">
        <v>1544</v>
      </c>
      <c r="B938" s="1309"/>
      <c r="C938" s="1311"/>
      <c r="D938" s="1078">
        <v>0.2</v>
      </c>
      <c r="E938" s="1079">
        <v>0.45</v>
      </c>
    </row>
    <row r="939" spans="1:5">
      <c r="A939" s="1081" t="s">
        <v>1545</v>
      </c>
      <c r="B939" s="1310"/>
      <c r="C939" s="1307"/>
      <c r="D939" s="1082" t="s">
        <v>2369</v>
      </c>
      <c r="E939" s="959">
        <v>4</v>
      </c>
    </row>
    <row r="940" spans="1:5">
      <c r="A940" s="1075" t="s">
        <v>2370</v>
      </c>
      <c r="B940" s="1306">
        <v>0</v>
      </c>
      <c r="C940" s="1306">
        <v>1050</v>
      </c>
      <c r="D940" s="1076"/>
      <c r="E940" s="1077"/>
    </row>
    <row r="941" spans="1:5">
      <c r="A941" s="1080" t="s">
        <v>1546</v>
      </c>
      <c r="B941" s="1307"/>
      <c r="C941" s="1307"/>
      <c r="D941" s="958">
        <v>298</v>
      </c>
      <c r="E941" s="959">
        <v>626</v>
      </c>
    </row>
    <row r="942" spans="1:5">
      <c r="A942" s="1075" t="s">
        <v>2371</v>
      </c>
      <c r="B942" s="1308">
        <v>0</v>
      </c>
      <c r="C942" s="1306">
        <v>4000</v>
      </c>
      <c r="D942" s="1076"/>
      <c r="E942" s="1077"/>
    </row>
    <row r="943" spans="1:5">
      <c r="A943" s="680" t="s">
        <v>1534</v>
      </c>
      <c r="B943" s="1309"/>
      <c r="C943" s="1311"/>
      <c r="D943" s="1078" t="s">
        <v>2365</v>
      </c>
      <c r="E943" s="1079">
        <v>0.45</v>
      </c>
    </row>
    <row r="944" spans="1:5">
      <c r="A944" s="680" t="s">
        <v>1535</v>
      </c>
      <c r="B944" s="1309"/>
      <c r="C944" s="1311"/>
      <c r="D944" s="958" t="s">
        <v>1084</v>
      </c>
      <c r="E944" s="959" t="s">
        <v>1085</v>
      </c>
    </row>
    <row r="945" spans="1:5">
      <c r="A945" s="680" t="s">
        <v>1536</v>
      </c>
      <c r="B945" s="1310"/>
      <c r="C945" s="1307"/>
      <c r="D945" s="958" t="s">
        <v>1084</v>
      </c>
      <c r="E945" s="959" t="s">
        <v>1084</v>
      </c>
    </row>
    <row r="946" spans="1:5">
      <c r="A946" s="1075" t="s">
        <v>2372</v>
      </c>
      <c r="B946" s="1306">
        <v>8500</v>
      </c>
      <c r="C946" s="1306">
        <v>1000</v>
      </c>
      <c r="D946" s="1076"/>
      <c r="E946" s="1077"/>
    </row>
    <row r="947" spans="1:5">
      <c r="A947" s="1080" t="s">
        <v>1547</v>
      </c>
      <c r="B947" s="1307"/>
      <c r="C947" s="1307"/>
      <c r="D947" s="958" t="s">
        <v>2365</v>
      </c>
      <c r="E947" s="959" t="s">
        <v>1085</v>
      </c>
    </row>
    <row r="948" spans="1:5">
      <c r="A948" s="1075" t="s">
        <v>2373</v>
      </c>
      <c r="B948" s="1306">
        <v>0</v>
      </c>
      <c r="C948" s="1306">
        <v>1000</v>
      </c>
      <c r="D948" s="1076"/>
      <c r="E948" s="1077"/>
    </row>
    <row r="949" spans="1:5">
      <c r="A949" s="1080" t="s">
        <v>2374</v>
      </c>
      <c r="B949" s="1307"/>
      <c r="C949" s="1307"/>
      <c r="D949" s="958">
        <v>298</v>
      </c>
      <c r="E949" s="959">
        <v>626</v>
      </c>
    </row>
    <row r="950" spans="1:5" ht="15.75" thickBot="1">
      <c r="A950" s="686" t="s">
        <v>4</v>
      </c>
      <c r="B950" s="692">
        <f>SUM(B925,B929,B932,B934,B936,B940,B942,B946,B948)</f>
        <v>8500</v>
      </c>
      <c r="C950" s="692">
        <f>SUM(C925,C929,C932,C934,C936,C940,C942,C946,C948)</f>
        <v>30843</v>
      </c>
      <c r="D950" s="686"/>
      <c r="E950" s="689"/>
    </row>
  </sheetData>
  <mergeCells count="150">
    <mergeCell ref="A192:A193"/>
    <mergeCell ref="B192:C192"/>
    <mergeCell ref="D192:E192"/>
    <mergeCell ref="A360:A361"/>
    <mergeCell ref="B360:C360"/>
    <mergeCell ref="D360:E360"/>
    <mergeCell ref="A435:A436"/>
    <mergeCell ref="B435:C435"/>
    <mergeCell ref="D435:E435"/>
    <mergeCell ref="A206:A207"/>
    <mergeCell ref="B206:C206"/>
    <mergeCell ref="D206:E206"/>
    <mergeCell ref="A217:A218"/>
    <mergeCell ref="B217:C217"/>
    <mergeCell ref="D217:E217"/>
    <mergeCell ref="B431:B432"/>
    <mergeCell ref="C431:C432"/>
    <mergeCell ref="E431:E432"/>
    <mergeCell ref="A1:E1"/>
    <mergeCell ref="B2:C2"/>
    <mergeCell ref="A2:A3"/>
    <mergeCell ref="D2:E2"/>
    <mergeCell ref="A17:A18"/>
    <mergeCell ref="B17:C17"/>
    <mergeCell ref="D17:E17"/>
    <mergeCell ref="A142:A143"/>
    <mergeCell ref="B142:C142"/>
    <mergeCell ref="D142:E142"/>
    <mergeCell ref="A118:A119"/>
    <mergeCell ref="B118:C118"/>
    <mergeCell ref="D118:E118"/>
    <mergeCell ref="B134:B135"/>
    <mergeCell ref="C134:C135"/>
    <mergeCell ref="A28:A29"/>
    <mergeCell ref="B28:C28"/>
    <mergeCell ref="D28:E28"/>
    <mergeCell ref="A90:A91"/>
    <mergeCell ref="B90:C90"/>
    <mergeCell ref="D90:E90"/>
    <mergeCell ref="B446:B448"/>
    <mergeCell ref="C446:C448"/>
    <mergeCell ref="B494:B495"/>
    <mergeCell ref="C494:C495"/>
    <mergeCell ref="A496:E496"/>
    <mergeCell ref="B497:B512"/>
    <mergeCell ref="C497:C512"/>
    <mergeCell ref="A486:E486"/>
    <mergeCell ref="B487:B491"/>
    <mergeCell ref="C487:C491"/>
    <mergeCell ref="A492:E492"/>
    <mergeCell ref="A493:E493"/>
    <mergeCell ref="B477:B480"/>
    <mergeCell ref="C477:C479"/>
    <mergeCell ref="A481:E481"/>
    <mergeCell ref="B482:B485"/>
    <mergeCell ref="C482:C485"/>
    <mergeCell ref="A472:A473"/>
    <mergeCell ref="B472:C472"/>
    <mergeCell ref="D472:E472"/>
    <mergeCell ref="A475:E475"/>
    <mergeCell ref="A476:E476"/>
    <mergeCell ref="B527:B531"/>
    <mergeCell ref="C527:C531"/>
    <mergeCell ref="A534:A535"/>
    <mergeCell ref="B534:C534"/>
    <mergeCell ref="D534:E534"/>
    <mergeCell ref="A513:E513"/>
    <mergeCell ref="A514:E514"/>
    <mergeCell ref="B515:B525"/>
    <mergeCell ref="C515:C525"/>
    <mergeCell ref="A526:E526"/>
    <mergeCell ref="A586:A587"/>
    <mergeCell ref="B586:C586"/>
    <mergeCell ref="D586:E586"/>
    <mergeCell ref="B588:B591"/>
    <mergeCell ref="C588:C591"/>
    <mergeCell ref="A545:A546"/>
    <mergeCell ref="B545:C545"/>
    <mergeCell ref="D545:E545"/>
    <mergeCell ref="A576:A577"/>
    <mergeCell ref="B576:C576"/>
    <mergeCell ref="D576:E576"/>
    <mergeCell ref="B605:B606"/>
    <mergeCell ref="C605:C606"/>
    <mergeCell ref="B607:B624"/>
    <mergeCell ref="C607:C624"/>
    <mergeCell ref="B625:B627"/>
    <mergeCell ref="C625:C627"/>
    <mergeCell ref="B592:B596"/>
    <mergeCell ref="C592:C596"/>
    <mergeCell ref="B597:B599"/>
    <mergeCell ref="C597:C599"/>
    <mergeCell ref="B600:B604"/>
    <mergeCell ref="C600:C604"/>
    <mergeCell ref="D641:E641"/>
    <mergeCell ref="A651:A652"/>
    <mergeCell ref="B651:C651"/>
    <mergeCell ref="D651:E651"/>
    <mergeCell ref="B628:B632"/>
    <mergeCell ref="C628:C632"/>
    <mergeCell ref="B633:B638"/>
    <mergeCell ref="C633:C638"/>
    <mergeCell ref="A641:A642"/>
    <mergeCell ref="B641:C641"/>
    <mergeCell ref="A840:A841"/>
    <mergeCell ref="B840:C840"/>
    <mergeCell ref="D840:E840"/>
    <mergeCell ref="A854:A855"/>
    <mergeCell ref="B854:C854"/>
    <mergeCell ref="D854:E854"/>
    <mergeCell ref="A710:A711"/>
    <mergeCell ref="B710:C710"/>
    <mergeCell ref="D710:F710"/>
    <mergeCell ref="A789:A790"/>
    <mergeCell ref="B789:C789"/>
    <mergeCell ref="D789:E789"/>
    <mergeCell ref="A874:A875"/>
    <mergeCell ref="B874:C874"/>
    <mergeCell ref="D874:E874"/>
    <mergeCell ref="A884:A885"/>
    <mergeCell ref="B884:C884"/>
    <mergeCell ref="D884:E884"/>
    <mergeCell ref="A857:E857"/>
    <mergeCell ref="B858:B864"/>
    <mergeCell ref="C858:C864"/>
    <mergeCell ref="A865:E865"/>
    <mergeCell ref="B866:B871"/>
    <mergeCell ref="C866:C871"/>
    <mergeCell ref="D872:E872"/>
    <mergeCell ref="B929:B931"/>
    <mergeCell ref="C929:C931"/>
    <mergeCell ref="B932:B933"/>
    <mergeCell ref="C932:C933"/>
    <mergeCell ref="B934:B935"/>
    <mergeCell ref="C934:C935"/>
    <mergeCell ref="A922:A923"/>
    <mergeCell ref="B922:C922"/>
    <mergeCell ref="D922:E922"/>
    <mergeCell ref="B925:B928"/>
    <mergeCell ref="C925:C928"/>
    <mergeCell ref="B946:B947"/>
    <mergeCell ref="C946:C947"/>
    <mergeCell ref="B948:B949"/>
    <mergeCell ref="C948:C949"/>
    <mergeCell ref="B936:B939"/>
    <mergeCell ref="C936:C939"/>
    <mergeCell ref="B940:B941"/>
    <mergeCell ref="C940:C941"/>
    <mergeCell ref="B942:B945"/>
    <mergeCell ref="C942:C945"/>
  </mergeCells>
  <pageMargins left="0.7" right="0.7" top="0.78740157499999996" bottom="0.78740157499999996" header="0.3" footer="0.3"/>
  <pageSetup paperSize="9"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1"/>
  <sheetViews>
    <sheetView zoomScaleNormal="100" workbookViewId="0">
      <selection sqref="A1:F1"/>
    </sheetView>
  </sheetViews>
  <sheetFormatPr defaultRowHeight="15"/>
  <cols>
    <col min="1" max="1" width="10.28515625" customWidth="1"/>
    <col min="2" max="2" width="73.7109375" customWidth="1"/>
    <col min="4" max="4" width="22.42578125" customWidth="1"/>
    <col min="5" max="5" width="24" customWidth="1"/>
    <col min="6" max="6" width="28.28515625" customWidth="1"/>
    <col min="8" max="8" width="10.7109375" customWidth="1"/>
    <col min="9" max="9" width="17.140625" customWidth="1"/>
    <col min="10" max="10" width="10.28515625" customWidth="1"/>
    <col min="11" max="11" width="18.7109375" customWidth="1"/>
    <col min="12" max="12" width="17.5703125" customWidth="1"/>
  </cols>
  <sheetData>
    <row r="1" spans="1:8" ht="35.25" customHeight="1" thickBot="1">
      <c r="A1" s="1416" t="s">
        <v>1924</v>
      </c>
      <c r="B1" s="1417"/>
      <c r="C1" s="1417"/>
      <c r="D1" s="1417"/>
      <c r="E1" s="1417"/>
      <c r="F1" s="1417"/>
      <c r="G1" s="38"/>
      <c r="H1" s="38"/>
    </row>
    <row r="2" spans="1:8" ht="15" customHeight="1">
      <c r="A2" s="1418" t="s">
        <v>738</v>
      </c>
      <c r="B2" s="1419"/>
      <c r="C2" s="1420"/>
      <c r="D2" s="341">
        <v>2015</v>
      </c>
      <c r="E2" s="341">
        <v>2018</v>
      </c>
      <c r="F2" s="1421" t="s">
        <v>1925</v>
      </c>
    </row>
    <row r="3" spans="1:8" ht="39" thickBot="1">
      <c r="A3" s="842" t="s">
        <v>739</v>
      </c>
      <c r="B3" s="843" t="s">
        <v>740</v>
      </c>
      <c r="C3" s="844" t="s">
        <v>741</v>
      </c>
      <c r="D3" s="844" t="s">
        <v>84</v>
      </c>
      <c r="E3" s="844" t="s">
        <v>83</v>
      </c>
      <c r="F3" s="1422"/>
    </row>
    <row r="4" spans="1:8" ht="15" customHeight="1">
      <c r="A4" s="845">
        <v>1</v>
      </c>
      <c r="B4" s="1413" t="s">
        <v>742</v>
      </c>
      <c r="C4" s="1414"/>
      <c r="D4" s="1414"/>
      <c r="E4" s="1414"/>
      <c r="F4" s="1415"/>
    </row>
    <row r="5" spans="1:8" ht="89.25">
      <c r="A5" s="846" t="s">
        <v>743</v>
      </c>
      <c r="B5" s="847" t="s">
        <v>744</v>
      </c>
      <c r="C5" s="848" t="s">
        <v>745</v>
      </c>
      <c r="D5" s="849" t="s">
        <v>746</v>
      </c>
      <c r="E5" s="848" t="s">
        <v>747</v>
      </c>
      <c r="F5" s="342" t="s">
        <v>1926</v>
      </c>
    </row>
    <row r="6" spans="1:8" ht="102">
      <c r="A6" s="846" t="s">
        <v>748</v>
      </c>
      <c r="B6" s="847" t="s">
        <v>749</v>
      </c>
      <c r="C6" s="848" t="s">
        <v>745</v>
      </c>
      <c r="D6" s="848" t="s">
        <v>750</v>
      </c>
      <c r="E6" s="848" t="s">
        <v>751</v>
      </c>
      <c r="F6" s="342" t="s">
        <v>752</v>
      </c>
    </row>
    <row r="7" spans="1:8" ht="63.75">
      <c r="A7" s="846" t="s">
        <v>753</v>
      </c>
      <c r="B7" s="847" t="s">
        <v>754</v>
      </c>
      <c r="C7" s="848" t="s">
        <v>745</v>
      </c>
      <c r="D7" s="848" t="s">
        <v>755</v>
      </c>
      <c r="E7" s="848" t="s">
        <v>756</v>
      </c>
      <c r="F7" s="342" t="s">
        <v>1927</v>
      </c>
    </row>
    <row r="8" spans="1:8" ht="63.75">
      <c r="A8" s="846" t="s">
        <v>757</v>
      </c>
      <c r="B8" s="847" t="s">
        <v>758</v>
      </c>
      <c r="C8" s="848" t="s">
        <v>745</v>
      </c>
      <c r="D8" s="848" t="s">
        <v>759</v>
      </c>
      <c r="E8" s="848" t="s">
        <v>760</v>
      </c>
      <c r="F8" s="342" t="s">
        <v>761</v>
      </c>
    </row>
    <row r="9" spans="1:8" ht="51.75" thickBot="1">
      <c r="A9" s="846" t="s">
        <v>762</v>
      </c>
      <c r="B9" s="850" t="s">
        <v>763</v>
      </c>
      <c r="C9" s="851" t="s">
        <v>745</v>
      </c>
      <c r="D9" s="851" t="s">
        <v>764</v>
      </c>
      <c r="E9" s="851" t="s">
        <v>765</v>
      </c>
      <c r="F9" s="343" t="s">
        <v>766</v>
      </c>
    </row>
    <row r="10" spans="1:8" ht="15" customHeight="1">
      <c r="A10" s="845">
        <v>2</v>
      </c>
      <c r="B10" s="1413" t="s">
        <v>767</v>
      </c>
      <c r="C10" s="1414"/>
      <c r="D10" s="1414"/>
      <c r="E10" s="1414"/>
      <c r="F10" s="1415"/>
    </row>
    <row r="11" spans="1:8" ht="102">
      <c r="A11" s="852" t="s">
        <v>768</v>
      </c>
      <c r="B11" s="853" t="s">
        <v>769</v>
      </c>
      <c r="C11" s="854" t="s">
        <v>745</v>
      </c>
      <c r="D11" s="854" t="s">
        <v>770</v>
      </c>
      <c r="E11" s="854" t="s">
        <v>771</v>
      </c>
      <c r="F11" s="855" t="s">
        <v>869</v>
      </c>
    </row>
    <row r="12" spans="1:8" ht="76.5">
      <c r="A12" s="852" t="s">
        <v>772</v>
      </c>
      <c r="B12" s="847" t="s">
        <v>773</v>
      </c>
      <c r="C12" s="854" t="s">
        <v>745</v>
      </c>
      <c r="D12" s="854" t="s">
        <v>774</v>
      </c>
      <c r="E12" s="854" t="s">
        <v>775</v>
      </c>
      <c r="F12" s="855" t="s">
        <v>776</v>
      </c>
    </row>
    <row r="13" spans="1:8" ht="76.5">
      <c r="A13" s="852" t="s">
        <v>777</v>
      </c>
      <c r="B13" s="847" t="s">
        <v>778</v>
      </c>
      <c r="C13" s="854" t="s">
        <v>745</v>
      </c>
      <c r="D13" s="848" t="s">
        <v>779</v>
      </c>
      <c r="E13" s="848" t="s">
        <v>780</v>
      </c>
      <c r="F13" s="342" t="s">
        <v>1928</v>
      </c>
    </row>
    <row r="14" spans="1:8" ht="77.25" thickBot="1">
      <c r="A14" s="852" t="s">
        <v>781</v>
      </c>
      <c r="B14" s="847" t="s">
        <v>1929</v>
      </c>
      <c r="C14" s="854" t="s">
        <v>745</v>
      </c>
      <c r="D14" s="848" t="s">
        <v>782</v>
      </c>
      <c r="E14" s="848" t="s">
        <v>783</v>
      </c>
      <c r="F14" s="342" t="s">
        <v>1930</v>
      </c>
    </row>
    <row r="15" spans="1:8">
      <c r="A15" s="845">
        <v>3</v>
      </c>
      <c r="B15" s="1413" t="s">
        <v>784</v>
      </c>
      <c r="C15" s="1414"/>
      <c r="D15" s="1414"/>
      <c r="E15" s="1414"/>
      <c r="F15" s="1415"/>
    </row>
    <row r="16" spans="1:8" ht="76.5">
      <c r="A16" s="846" t="s">
        <v>785</v>
      </c>
      <c r="B16" s="847" t="s">
        <v>786</v>
      </c>
      <c r="C16" s="848" t="s">
        <v>745</v>
      </c>
      <c r="D16" s="848" t="s">
        <v>787</v>
      </c>
      <c r="E16" s="848" t="s">
        <v>788</v>
      </c>
      <c r="F16" s="342" t="s">
        <v>789</v>
      </c>
    </row>
    <row r="17" spans="1:6" ht="114.75">
      <c r="A17" s="846" t="s">
        <v>790</v>
      </c>
      <c r="B17" s="847" t="s">
        <v>791</v>
      </c>
      <c r="C17" s="848" t="s">
        <v>745</v>
      </c>
      <c r="D17" s="848" t="s">
        <v>792</v>
      </c>
      <c r="E17" s="848" t="s">
        <v>793</v>
      </c>
      <c r="F17" s="342" t="s">
        <v>869</v>
      </c>
    </row>
    <row r="18" spans="1:6" ht="63.75">
      <c r="A18" s="846" t="s">
        <v>794</v>
      </c>
      <c r="B18" s="847" t="s">
        <v>795</v>
      </c>
      <c r="C18" s="848" t="s">
        <v>745</v>
      </c>
      <c r="D18" s="851" t="s">
        <v>796</v>
      </c>
      <c r="E18" s="851" t="s">
        <v>797</v>
      </c>
      <c r="F18" s="343" t="s">
        <v>798</v>
      </c>
    </row>
    <row r="19" spans="1:6" ht="115.5" thickBot="1">
      <c r="A19" s="846" t="s">
        <v>799</v>
      </c>
      <c r="B19" s="847" t="s">
        <v>800</v>
      </c>
      <c r="C19" s="848" t="s">
        <v>745</v>
      </c>
      <c r="D19" s="856" t="s">
        <v>801</v>
      </c>
      <c r="E19" s="856" t="s">
        <v>802</v>
      </c>
      <c r="F19" s="857" t="s">
        <v>803</v>
      </c>
    </row>
    <row r="20" spans="1:6">
      <c r="A20" s="845">
        <v>4</v>
      </c>
      <c r="B20" s="1413" t="s">
        <v>804</v>
      </c>
      <c r="C20" s="1414"/>
      <c r="D20" s="1414"/>
      <c r="E20" s="1414"/>
      <c r="F20" s="1415"/>
    </row>
    <row r="21" spans="1:6" ht="63.75">
      <c r="A21" s="846" t="s">
        <v>805</v>
      </c>
      <c r="B21" s="847" t="s">
        <v>806</v>
      </c>
      <c r="C21" s="848" t="s">
        <v>745</v>
      </c>
      <c r="D21" s="848" t="s">
        <v>807</v>
      </c>
      <c r="E21" s="848" t="s">
        <v>808</v>
      </c>
      <c r="F21" s="342" t="s">
        <v>789</v>
      </c>
    </row>
    <row r="22" spans="1:6" ht="51">
      <c r="A22" s="846" t="s">
        <v>809</v>
      </c>
      <c r="B22" s="847" t="s">
        <v>810</v>
      </c>
      <c r="C22" s="848" t="s">
        <v>745</v>
      </c>
      <c r="D22" s="848" t="s">
        <v>1931</v>
      </c>
      <c r="E22" s="848" t="s">
        <v>1932</v>
      </c>
      <c r="F22" s="342" t="s">
        <v>798</v>
      </c>
    </row>
    <row r="23" spans="1:6" ht="89.25">
      <c r="A23" s="846" t="s">
        <v>811</v>
      </c>
      <c r="B23" s="847" t="s">
        <v>812</v>
      </c>
      <c r="C23" s="848" t="s">
        <v>745</v>
      </c>
      <c r="D23" s="848" t="s">
        <v>813</v>
      </c>
      <c r="E23" s="848" t="s">
        <v>814</v>
      </c>
      <c r="F23" s="342" t="s">
        <v>803</v>
      </c>
    </row>
    <row r="24" spans="1:6" ht="51.75" thickBot="1">
      <c r="A24" s="846" t="s">
        <v>815</v>
      </c>
      <c r="B24" s="847" t="s">
        <v>816</v>
      </c>
      <c r="C24" s="848" t="s">
        <v>745</v>
      </c>
      <c r="D24" s="848" t="s">
        <v>817</v>
      </c>
      <c r="E24" s="848" t="s">
        <v>818</v>
      </c>
      <c r="F24" s="342" t="s">
        <v>819</v>
      </c>
    </row>
    <row r="25" spans="1:6">
      <c r="A25" s="845">
        <v>5</v>
      </c>
      <c r="B25" s="1413" t="s">
        <v>820</v>
      </c>
      <c r="C25" s="1414"/>
      <c r="D25" s="1414"/>
      <c r="E25" s="1414"/>
      <c r="F25" s="1415"/>
    </row>
    <row r="26" spans="1:6" ht="51">
      <c r="A26" s="846" t="s">
        <v>821</v>
      </c>
      <c r="B26" s="847" t="s">
        <v>822</v>
      </c>
      <c r="C26" s="848" t="s">
        <v>745</v>
      </c>
      <c r="D26" s="848" t="s">
        <v>823</v>
      </c>
      <c r="E26" s="848" t="s">
        <v>824</v>
      </c>
      <c r="F26" s="342" t="s">
        <v>825</v>
      </c>
    </row>
    <row r="27" spans="1:6" ht="63.75">
      <c r="A27" s="846" t="s">
        <v>826</v>
      </c>
      <c r="B27" s="850" t="s">
        <v>827</v>
      </c>
      <c r="C27" s="848" t="s">
        <v>745</v>
      </c>
      <c r="D27" s="851" t="s">
        <v>828</v>
      </c>
      <c r="E27" s="851" t="s">
        <v>829</v>
      </c>
      <c r="F27" s="343" t="s">
        <v>798</v>
      </c>
    </row>
    <row r="28" spans="1:6" ht="77.25" thickBot="1">
      <c r="A28" s="846" t="s">
        <v>830</v>
      </c>
      <c r="B28" s="850" t="s">
        <v>831</v>
      </c>
      <c r="C28" s="848" t="s">
        <v>745</v>
      </c>
      <c r="D28" s="851" t="s">
        <v>832</v>
      </c>
      <c r="E28" s="851" t="s">
        <v>833</v>
      </c>
      <c r="F28" s="343" t="s">
        <v>900</v>
      </c>
    </row>
    <row r="29" spans="1:6">
      <c r="A29" s="845">
        <v>6</v>
      </c>
      <c r="B29" s="1424" t="s">
        <v>834</v>
      </c>
      <c r="C29" s="1425"/>
      <c r="D29" s="1425"/>
      <c r="E29" s="1425"/>
      <c r="F29" s="1426"/>
    </row>
    <row r="30" spans="1:6" ht="63.75">
      <c r="A30" s="846" t="s">
        <v>835</v>
      </c>
      <c r="B30" s="847" t="s">
        <v>836</v>
      </c>
      <c r="C30" s="848" t="s">
        <v>745</v>
      </c>
      <c r="D30" s="848" t="s">
        <v>837</v>
      </c>
      <c r="E30" s="848" t="s">
        <v>838</v>
      </c>
      <c r="F30" s="342" t="s">
        <v>819</v>
      </c>
    </row>
    <row r="31" spans="1:6" ht="76.5">
      <c r="A31" s="846" t="s">
        <v>839</v>
      </c>
      <c r="B31" s="850" t="s">
        <v>1933</v>
      </c>
      <c r="C31" s="848" t="s">
        <v>745</v>
      </c>
      <c r="D31" s="851" t="s">
        <v>840</v>
      </c>
      <c r="E31" s="851" t="s">
        <v>841</v>
      </c>
      <c r="F31" s="343" t="s">
        <v>798</v>
      </c>
    </row>
    <row r="32" spans="1:6" ht="90" thickBot="1">
      <c r="A32" s="846" t="s">
        <v>842</v>
      </c>
      <c r="B32" s="858" t="s">
        <v>843</v>
      </c>
      <c r="C32" s="848" t="s">
        <v>745</v>
      </c>
      <c r="D32" s="856" t="s">
        <v>844</v>
      </c>
      <c r="E32" s="856" t="s">
        <v>845</v>
      </c>
      <c r="F32" s="342" t="s">
        <v>846</v>
      </c>
    </row>
    <row r="33" spans="1:6">
      <c r="A33" s="845">
        <v>7</v>
      </c>
      <c r="B33" s="1413" t="s">
        <v>847</v>
      </c>
      <c r="C33" s="1414"/>
      <c r="D33" s="1414"/>
      <c r="E33" s="1414"/>
      <c r="F33" s="1415"/>
    </row>
    <row r="34" spans="1:6" ht="38.25">
      <c r="A34" s="846" t="s">
        <v>848</v>
      </c>
      <c r="B34" s="847" t="s">
        <v>849</v>
      </c>
      <c r="C34" s="848" t="s">
        <v>745</v>
      </c>
      <c r="D34" s="848" t="s">
        <v>850</v>
      </c>
      <c r="E34" s="848" t="s">
        <v>851</v>
      </c>
      <c r="F34" s="342" t="s">
        <v>798</v>
      </c>
    </row>
    <row r="35" spans="1:6" ht="51">
      <c r="A35" s="846" t="s">
        <v>852</v>
      </c>
      <c r="B35" s="847" t="s">
        <v>853</v>
      </c>
      <c r="C35" s="848" t="s">
        <v>745</v>
      </c>
      <c r="D35" s="848" t="s">
        <v>854</v>
      </c>
      <c r="E35" s="848" t="s">
        <v>855</v>
      </c>
      <c r="F35" s="342" t="s">
        <v>819</v>
      </c>
    </row>
    <row r="36" spans="1:6" ht="51.75" thickBot="1">
      <c r="A36" s="846" t="s">
        <v>856</v>
      </c>
      <c r="B36" s="858" t="s">
        <v>857</v>
      </c>
      <c r="C36" s="848" t="s">
        <v>745</v>
      </c>
      <c r="D36" s="856" t="s">
        <v>858</v>
      </c>
      <c r="E36" s="856" t="s">
        <v>859</v>
      </c>
      <c r="F36" s="857" t="s">
        <v>819</v>
      </c>
    </row>
    <row r="37" spans="1:6">
      <c r="A37" s="845">
        <v>8</v>
      </c>
      <c r="B37" s="1413" t="s">
        <v>1934</v>
      </c>
      <c r="C37" s="1414"/>
      <c r="D37" s="1414"/>
      <c r="E37" s="1414"/>
      <c r="F37" s="1415"/>
    </row>
    <row r="38" spans="1:6" ht="89.25">
      <c r="A38" s="846" t="s">
        <v>861</v>
      </c>
      <c r="B38" s="847" t="s">
        <v>862</v>
      </c>
      <c r="C38" s="848" t="s">
        <v>745</v>
      </c>
      <c r="D38" s="848" t="s">
        <v>863</v>
      </c>
      <c r="E38" s="848" t="s">
        <v>864</v>
      </c>
      <c r="F38" s="342" t="s">
        <v>798</v>
      </c>
    </row>
    <row r="39" spans="1:6" ht="178.5">
      <c r="A39" s="846" t="s">
        <v>865</v>
      </c>
      <c r="B39" s="847" t="s">
        <v>866</v>
      </c>
      <c r="C39" s="848" t="s">
        <v>745</v>
      </c>
      <c r="D39" s="848" t="s">
        <v>867</v>
      </c>
      <c r="E39" s="848" t="s">
        <v>868</v>
      </c>
      <c r="F39" s="342" t="s">
        <v>869</v>
      </c>
    </row>
    <row r="40" spans="1:6" ht="192" thickBot="1">
      <c r="A40" s="846" t="s">
        <v>870</v>
      </c>
      <c r="B40" s="847" t="s">
        <v>871</v>
      </c>
      <c r="C40" s="848" t="s">
        <v>745</v>
      </c>
      <c r="D40" s="848" t="s">
        <v>872</v>
      </c>
      <c r="E40" s="848" t="s">
        <v>873</v>
      </c>
      <c r="F40" s="342" t="s">
        <v>1935</v>
      </c>
    </row>
    <row r="41" spans="1:6">
      <c r="A41" s="845">
        <v>9</v>
      </c>
      <c r="B41" s="1413" t="s">
        <v>874</v>
      </c>
      <c r="C41" s="1414"/>
      <c r="D41" s="1414"/>
      <c r="E41" s="1414"/>
      <c r="F41" s="1415"/>
    </row>
    <row r="42" spans="1:6" ht="76.5">
      <c r="A42" s="846" t="s">
        <v>875</v>
      </c>
      <c r="B42" s="847" t="s">
        <v>876</v>
      </c>
      <c r="C42" s="848" t="s">
        <v>745</v>
      </c>
      <c r="D42" s="848" t="s">
        <v>877</v>
      </c>
      <c r="E42" s="848" t="s">
        <v>878</v>
      </c>
      <c r="F42" s="342" t="s">
        <v>1936</v>
      </c>
    </row>
    <row r="43" spans="1:6" ht="51">
      <c r="A43" s="846" t="s">
        <v>879</v>
      </c>
      <c r="B43" s="847" t="s">
        <v>880</v>
      </c>
      <c r="C43" s="848" t="s">
        <v>745</v>
      </c>
      <c r="D43" s="848" t="s">
        <v>881</v>
      </c>
      <c r="E43" s="848" t="s">
        <v>882</v>
      </c>
      <c r="F43" s="342" t="s">
        <v>819</v>
      </c>
    </row>
    <row r="44" spans="1:6" ht="51">
      <c r="A44" s="846" t="s">
        <v>883</v>
      </c>
      <c r="B44" s="850" t="s">
        <v>884</v>
      </c>
      <c r="C44" s="848" t="s">
        <v>745</v>
      </c>
      <c r="D44" s="851" t="s">
        <v>885</v>
      </c>
      <c r="E44" s="851" t="s">
        <v>886</v>
      </c>
      <c r="F44" s="342" t="s">
        <v>860</v>
      </c>
    </row>
    <row r="45" spans="1:6" ht="128.25" thickBot="1">
      <c r="A45" s="846" t="s">
        <v>887</v>
      </c>
      <c r="B45" s="850" t="s">
        <v>888</v>
      </c>
      <c r="C45" s="848" t="s">
        <v>745</v>
      </c>
      <c r="D45" s="851" t="s">
        <v>889</v>
      </c>
      <c r="E45" s="851" t="s">
        <v>890</v>
      </c>
      <c r="F45" s="342" t="s">
        <v>891</v>
      </c>
    </row>
    <row r="46" spans="1:6">
      <c r="A46" s="845">
        <v>10</v>
      </c>
      <c r="B46" s="1413" t="s">
        <v>892</v>
      </c>
      <c r="C46" s="1414"/>
      <c r="D46" s="1414"/>
      <c r="E46" s="1414"/>
      <c r="F46" s="1415"/>
    </row>
    <row r="47" spans="1:6" ht="51">
      <c r="A47" s="846" t="s">
        <v>893</v>
      </c>
      <c r="B47" s="847" t="s">
        <v>894</v>
      </c>
      <c r="C47" s="848" t="s">
        <v>745</v>
      </c>
      <c r="D47" s="848" t="s">
        <v>895</v>
      </c>
      <c r="E47" s="848" t="s">
        <v>896</v>
      </c>
      <c r="F47" s="342" t="s">
        <v>860</v>
      </c>
    </row>
    <row r="48" spans="1:6" ht="89.25">
      <c r="A48" s="846" t="s">
        <v>897</v>
      </c>
      <c r="B48" s="847" t="s">
        <v>1937</v>
      </c>
      <c r="C48" s="848" t="s">
        <v>745</v>
      </c>
      <c r="D48" s="859" t="s">
        <v>898</v>
      </c>
      <c r="E48" s="859" t="s">
        <v>899</v>
      </c>
      <c r="F48" s="342" t="s">
        <v>798</v>
      </c>
    </row>
    <row r="49" spans="1:6" ht="38.25">
      <c r="A49" s="846" t="s">
        <v>901</v>
      </c>
      <c r="B49" s="847" t="s">
        <v>1938</v>
      </c>
      <c r="C49" s="848" t="s">
        <v>745</v>
      </c>
      <c r="D49" s="859" t="s">
        <v>902</v>
      </c>
      <c r="E49" s="859" t="s">
        <v>903</v>
      </c>
      <c r="F49" s="342" t="s">
        <v>904</v>
      </c>
    </row>
    <row r="50" spans="1:6" ht="51.75" thickBot="1">
      <c r="A50" s="846" t="s">
        <v>905</v>
      </c>
      <c r="B50" s="847" t="s">
        <v>906</v>
      </c>
      <c r="C50" s="848" t="s">
        <v>745</v>
      </c>
      <c r="D50" s="859" t="s">
        <v>907</v>
      </c>
      <c r="E50" s="859" t="s">
        <v>908</v>
      </c>
      <c r="F50" s="342" t="s">
        <v>819</v>
      </c>
    </row>
    <row r="51" spans="1:6">
      <c r="A51" s="845">
        <v>11</v>
      </c>
      <c r="B51" s="1413" t="s">
        <v>909</v>
      </c>
      <c r="C51" s="1414"/>
      <c r="D51" s="1414"/>
      <c r="E51" s="1414"/>
      <c r="F51" s="1415"/>
    </row>
    <row r="52" spans="1:6" ht="114.75">
      <c r="A52" s="846" t="s">
        <v>910</v>
      </c>
      <c r="B52" s="847" t="s">
        <v>911</v>
      </c>
      <c r="C52" s="848" t="s">
        <v>745</v>
      </c>
      <c r="D52" s="848" t="s">
        <v>912</v>
      </c>
      <c r="E52" s="848" t="s">
        <v>913</v>
      </c>
      <c r="F52" s="342" t="s">
        <v>1930</v>
      </c>
    </row>
    <row r="53" spans="1:6" ht="51">
      <c r="A53" s="846" t="s">
        <v>914</v>
      </c>
      <c r="B53" s="847" t="s">
        <v>915</v>
      </c>
      <c r="C53" s="848" t="s">
        <v>745</v>
      </c>
      <c r="D53" s="848" t="s">
        <v>916</v>
      </c>
      <c r="E53" s="848" t="s">
        <v>917</v>
      </c>
      <c r="F53" s="342" t="s">
        <v>825</v>
      </c>
    </row>
    <row r="54" spans="1:6" ht="140.25">
      <c r="A54" s="846" t="s">
        <v>918</v>
      </c>
      <c r="B54" s="847" t="s">
        <v>919</v>
      </c>
      <c r="C54" s="848" t="s">
        <v>745</v>
      </c>
      <c r="D54" s="848" t="s">
        <v>920</v>
      </c>
      <c r="E54" s="848" t="s">
        <v>921</v>
      </c>
      <c r="F54" s="342" t="s">
        <v>1939</v>
      </c>
    </row>
    <row r="55" spans="1:6" ht="77.25" thickBot="1">
      <c r="A55" s="860" t="s">
        <v>922</v>
      </c>
      <c r="B55" s="858" t="s">
        <v>1940</v>
      </c>
      <c r="C55" s="856" t="s">
        <v>745</v>
      </c>
      <c r="D55" s="856" t="s">
        <v>923</v>
      </c>
      <c r="E55" s="856" t="s">
        <v>924</v>
      </c>
      <c r="F55" s="857" t="s">
        <v>798</v>
      </c>
    </row>
    <row r="56" spans="1:6" ht="15.75" thickBot="1">
      <c r="A56" s="861"/>
      <c r="B56" s="861"/>
      <c r="C56" s="862"/>
      <c r="D56" s="863"/>
      <c r="E56" s="863"/>
      <c r="F56" s="864"/>
    </row>
    <row r="57" spans="1:6">
      <c r="A57" s="1427" t="s">
        <v>925</v>
      </c>
      <c r="B57" s="1428"/>
      <c r="C57" s="1429"/>
      <c r="D57" s="341" t="s">
        <v>926</v>
      </c>
      <c r="E57" s="865" t="s">
        <v>927</v>
      </c>
      <c r="F57" s="866"/>
    </row>
    <row r="58" spans="1:6">
      <c r="A58" s="1430" t="s">
        <v>928</v>
      </c>
      <c r="B58" s="1431"/>
      <c r="C58" s="1432"/>
      <c r="D58" s="867">
        <v>110766</v>
      </c>
      <c r="E58" s="868">
        <v>100596</v>
      </c>
      <c r="F58" s="864"/>
    </row>
    <row r="59" spans="1:6" ht="15.75" thickBot="1">
      <c r="A59" s="1433" t="s">
        <v>929</v>
      </c>
      <c r="B59" s="1434"/>
      <c r="C59" s="1435"/>
      <c r="D59" s="869">
        <v>9600</v>
      </c>
      <c r="E59" s="870">
        <v>9196</v>
      </c>
      <c r="F59" s="864"/>
    </row>
    <row r="60" spans="1:6">
      <c r="A60" s="871"/>
      <c r="B60" s="872"/>
      <c r="C60" s="849"/>
      <c r="D60" s="849"/>
      <c r="E60" s="849"/>
      <c r="F60" s="873"/>
    </row>
    <row r="61" spans="1:6" ht="42.75" customHeight="1">
      <c r="A61" s="1423" t="s">
        <v>1941</v>
      </c>
      <c r="B61" s="1423"/>
      <c r="C61" s="1423"/>
      <c r="D61" s="1423"/>
      <c r="E61" s="1423"/>
      <c r="F61" s="1423"/>
    </row>
  </sheetData>
  <mergeCells count="18">
    <mergeCell ref="A61:F61"/>
    <mergeCell ref="B20:F20"/>
    <mergeCell ref="B25:F25"/>
    <mergeCell ref="B29:F29"/>
    <mergeCell ref="B33:F33"/>
    <mergeCell ref="B37:F37"/>
    <mergeCell ref="B41:F41"/>
    <mergeCell ref="B46:F46"/>
    <mergeCell ref="B51:F51"/>
    <mergeCell ref="A57:C57"/>
    <mergeCell ref="A58:C58"/>
    <mergeCell ref="A59:C59"/>
    <mergeCell ref="B15:F15"/>
    <mergeCell ref="A1:F1"/>
    <mergeCell ref="A2:C2"/>
    <mergeCell ref="F2:F3"/>
    <mergeCell ref="B4:F4"/>
    <mergeCell ref="B10:F10"/>
  </mergeCells>
  <conditionalFormatting sqref="A4:F28 A30:F55 A29:B29">
    <cfRule type="containsBlanks" dxfId="0" priority="1">
      <formula>LEN(TRIM(A4))=0</formula>
    </cfRule>
  </conditionalFormatting>
  <pageMargins left="0.7" right="0.7" top="0.78740157499999996" bottom="0.78740157499999996"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F7"/>
  <sheetViews>
    <sheetView zoomScaleNormal="100" workbookViewId="0">
      <selection activeCell="A2" sqref="A2"/>
    </sheetView>
  </sheetViews>
  <sheetFormatPr defaultColWidth="9.140625" defaultRowHeight="12.75"/>
  <cols>
    <col min="1" max="1" width="35" style="1" bestFit="1" customWidth="1"/>
    <col min="2" max="2" width="9.140625" style="1"/>
    <col min="3" max="3" width="10.28515625" style="1" customWidth="1"/>
    <col min="4" max="4" width="11" style="1" customWidth="1"/>
    <col min="5" max="16384" width="9.140625" style="1"/>
  </cols>
  <sheetData>
    <row r="1" spans="1:6" ht="45" customHeight="1">
      <c r="A1" s="1128" t="s">
        <v>464</v>
      </c>
      <c r="B1" s="1129"/>
      <c r="C1" s="1129"/>
      <c r="D1" s="1129"/>
      <c r="E1" s="1129"/>
      <c r="F1" s="1130"/>
    </row>
    <row r="2" spans="1:6" s="5" customFormat="1" ht="38.25" customHeight="1">
      <c r="A2" s="15" t="s">
        <v>490</v>
      </c>
      <c r="B2" s="402" t="s">
        <v>0</v>
      </c>
      <c r="C2" s="402" t="s">
        <v>2</v>
      </c>
      <c r="D2" s="402" t="s">
        <v>1</v>
      </c>
      <c r="E2" s="402" t="s">
        <v>3</v>
      </c>
      <c r="F2" s="373" t="s">
        <v>88</v>
      </c>
    </row>
    <row r="3" spans="1:6" s="5" customFormat="1" ht="15" customHeight="1">
      <c r="A3" s="75" t="s">
        <v>111</v>
      </c>
      <c r="B3" s="9">
        <v>14</v>
      </c>
      <c r="C3" s="9">
        <v>3</v>
      </c>
      <c r="D3" s="9">
        <v>84</v>
      </c>
      <c r="E3" s="9">
        <v>13</v>
      </c>
      <c r="F3" s="22">
        <v>114</v>
      </c>
    </row>
    <row r="4" spans="1:6" ht="12.75" customHeight="1" thickBot="1">
      <c r="A4" s="76" t="s">
        <v>1552</v>
      </c>
      <c r="B4" s="74">
        <v>338</v>
      </c>
      <c r="C4" s="74">
        <v>9</v>
      </c>
      <c r="D4" s="74">
        <v>921</v>
      </c>
      <c r="E4" s="74">
        <v>40</v>
      </c>
      <c r="F4" s="1102">
        <v>1308</v>
      </c>
    </row>
    <row r="5" spans="1:6" ht="12.75" customHeight="1"/>
    <row r="6" spans="1:6" ht="12.75" customHeight="1"/>
    <row r="7" spans="1:6" ht="12.75" customHeight="1"/>
  </sheetData>
  <mergeCells count="1">
    <mergeCell ref="A1:F1"/>
  </mergeCells>
  <pageMargins left="0.7" right="0.7" top="0.75" bottom="0.75" header="0.3" footer="0.3"/>
  <pageSetup paperSize="9" scale="72"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pageSetUpPr fitToPage="1"/>
  </sheetPr>
  <dimension ref="A1:G6"/>
  <sheetViews>
    <sheetView zoomScaleNormal="100" workbookViewId="0">
      <selection sqref="A1:F1"/>
    </sheetView>
  </sheetViews>
  <sheetFormatPr defaultColWidth="9.140625" defaultRowHeight="12.75"/>
  <cols>
    <col min="1" max="1" width="35" style="1" bestFit="1" customWidth="1"/>
    <col min="2" max="2" width="9.140625" style="1"/>
    <col min="3" max="3" width="10.28515625" style="1" customWidth="1"/>
    <col min="4" max="4" width="11" style="1" customWidth="1"/>
    <col min="5" max="6" width="9.140625" style="1"/>
    <col min="7" max="7" width="26.42578125" style="1" customWidth="1"/>
    <col min="8" max="16384" width="9.140625" style="1"/>
  </cols>
  <sheetData>
    <row r="1" spans="1:7" ht="60" customHeight="1">
      <c r="A1" s="1128" t="s">
        <v>2382</v>
      </c>
      <c r="B1" s="1129"/>
      <c r="C1" s="1129"/>
      <c r="D1" s="1129"/>
      <c r="E1" s="1129"/>
      <c r="F1" s="1130"/>
    </row>
    <row r="2" spans="1:7" s="5" customFormat="1" ht="38.25" customHeight="1">
      <c r="A2" s="15" t="s">
        <v>490</v>
      </c>
      <c r="B2" s="402" t="s">
        <v>0</v>
      </c>
      <c r="C2" s="402" t="s">
        <v>2</v>
      </c>
      <c r="D2" s="402" t="s">
        <v>1</v>
      </c>
      <c r="E2" s="402" t="s">
        <v>3</v>
      </c>
      <c r="F2" s="373" t="s">
        <v>88</v>
      </c>
    </row>
    <row r="3" spans="1:7" s="5" customFormat="1" ht="12.75" customHeight="1">
      <c r="A3" s="75" t="s">
        <v>111</v>
      </c>
      <c r="B3" s="1104">
        <v>12</v>
      </c>
      <c r="C3" s="1104">
        <v>1</v>
      </c>
      <c r="D3" s="1104">
        <v>7</v>
      </c>
      <c r="E3" s="1104">
        <v>76</v>
      </c>
      <c r="F3" s="1105">
        <v>105</v>
      </c>
    </row>
    <row r="4" spans="1:7" s="5" customFormat="1" ht="12.75" customHeight="1" thickBot="1">
      <c r="A4" s="76" t="s">
        <v>1552</v>
      </c>
      <c r="B4" s="1106">
        <v>1234</v>
      </c>
      <c r="C4" s="1106">
        <v>3</v>
      </c>
      <c r="D4" s="1106">
        <v>249</v>
      </c>
      <c r="E4" s="1106">
        <v>3623</v>
      </c>
      <c r="F4" s="1107">
        <v>6316</v>
      </c>
      <c r="G4" s="2"/>
    </row>
    <row r="5" spans="1:7" ht="12.75" customHeight="1"/>
    <row r="6" spans="1:7" ht="12.75" customHeight="1"/>
  </sheetData>
  <mergeCells count="1">
    <mergeCell ref="A1:F1"/>
  </mergeCells>
  <pageMargins left="0.7" right="0.7" top="0.75" bottom="0.75" header="0.3" footer="0.3"/>
  <pageSetup paperSize="9" scale="76"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pageSetUpPr fitToPage="1"/>
  </sheetPr>
  <dimension ref="A1:F4"/>
  <sheetViews>
    <sheetView workbookViewId="0">
      <selection sqref="A1:F1"/>
    </sheetView>
  </sheetViews>
  <sheetFormatPr defaultColWidth="9.140625" defaultRowHeight="12.75"/>
  <cols>
    <col min="1" max="1" width="35" style="1" bestFit="1" customWidth="1"/>
    <col min="2" max="2" width="9.140625" style="1"/>
    <col min="3" max="3" width="10.28515625" style="1" customWidth="1"/>
    <col min="4" max="4" width="11" style="1" customWidth="1"/>
    <col min="5" max="16384" width="9.140625" style="1"/>
  </cols>
  <sheetData>
    <row r="1" spans="1:6" ht="54" customHeight="1">
      <c r="A1" s="1128" t="s">
        <v>466</v>
      </c>
      <c r="B1" s="1129"/>
      <c r="C1" s="1129"/>
      <c r="D1" s="1129"/>
      <c r="E1" s="1129"/>
      <c r="F1" s="1130"/>
    </row>
    <row r="2" spans="1:6" s="5" customFormat="1" ht="38.25" customHeight="1">
      <c r="A2" s="15" t="s">
        <v>490</v>
      </c>
      <c r="B2" s="402" t="s">
        <v>0</v>
      </c>
      <c r="C2" s="402" t="s">
        <v>2</v>
      </c>
      <c r="D2" s="402" t="s">
        <v>1</v>
      </c>
      <c r="E2" s="402" t="s">
        <v>3</v>
      </c>
      <c r="F2" s="373" t="s">
        <v>88</v>
      </c>
    </row>
    <row r="3" spans="1:6" s="5" customFormat="1">
      <c r="A3" s="75" t="s">
        <v>111</v>
      </c>
      <c r="B3" s="9">
        <v>6</v>
      </c>
      <c r="C3" s="9">
        <v>0</v>
      </c>
      <c r="D3" s="9">
        <v>0</v>
      </c>
      <c r="E3" s="9">
        <v>0</v>
      </c>
      <c r="F3" s="22">
        <v>6</v>
      </c>
    </row>
    <row r="4" spans="1:6" s="5" customFormat="1" ht="13.5" thickBot="1">
      <c r="A4" s="76" t="s">
        <v>1552</v>
      </c>
      <c r="B4" s="74">
        <v>627</v>
      </c>
      <c r="C4" s="74">
        <v>0</v>
      </c>
      <c r="D4" s="74">
        <v>0</v>
      </c>
      <c r="E4" s="74">
        <v>0</v>
      </c>
      <c r="F4" s="409">
        <v>627</v>
      </c>
    </row>
  </sheetData>
  <mergeCells count="1">
    <mergeCell ref="A1:F1"/>
  </mergeCells>
  <pageMargins left="0.7" right="0.7" top="0.75" bottom="0.75" header="0.3" footer="0.3"/>
  <pageSetup paperSize="9" scale="7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dimension ref="A1:J14"/>
  <sheetViews>
    <sheetView zoomScaleNormal="100" workbookViewId="0">
      <selection sqref="A1:J1"/>
    </sheetView>
  </sheetViews>
  <sheetFormatPr defaultColWidth="9.140625" defaultRowHeight="12.75"/>
  <cols>
    <col min="1" max="1" width="31.28515625" style="2" customWidth="1"/>
    <col min="2" max="2" width="10.42578125" style="3" customWidth="1"/>
    <col min="3" max="4" width="8.28515625" style="1" customWidth="1"/>
    <col min="5" max="5" width="7.7109375" style="1" customWidth="1"/>
    <col min="6" max="6" width="8.28515625" style="1" customWidth="1"/>
    <col min="7" max="7" width="8.5703125" style="1" customWidth="1"/>
    <col min="8" max="8" width="7.42578125" style="1" customWidth="1"/>
    <col min="9" max="9" width="7" style="1" customWidth="1"/>
    <col min="10" max="16384" width="9.140625" style="1"/>
  </cols>
  <sheetData>
    <row r="1" spans="1:10" ht="25.5" customHeight="1">
      <c r="A1" s="1119" t="s">
        <v>2389</v>
      </c>
      <c r="B1" s="1120"/>
      <c r="C1" s="1120"/>
      <c r="D1" s="1120"/>
      <c r="E1" s="1120"/>
      <c r="F1" s="1120"/>
      <c r="G1" s="1120"/>
      <c r="H1" s="1120"/>
      <c r="I1" s="1120"/>
      <c r="J1" s="1122"/>
    </row>
    <row r="2" spans="1:10" s="5" customFormat="1" ht="38.25" customHeight="1">
      <c r="A2" s="1135" t="s">
        <v>10</v>
      </c>
      <c r="B2" s="1131" t="s">
        <v>9</v>
      </c>
      <c r="C2" s="1127" t="s">
        <v>54</v>
      </c>
      <c r="D2" s="1127"/>
      <c r="E2" s="1127"/>
      <c r="F2" s="1127" t="s">
        <v>55</v>
      </c>
      <c r="G2" s="1127"/>
      <c r="H2" s="1127"/>
      <c r="I2" s="1131" t="s">
        <v>56</v>
      </c>
      <c r="J2" s="1133" t="s">
        <v>4</v>
      </c>
    </row>
    <row r="3" spans="1:10" s="5" customFormat="1" ht="25.5">
      <c r="A3" s="1136"/>
      <c r="B3" s="1132"/>
      <c r="C3" s="68" t="s">
        <v>58</v>
      </c>
      <c r="D3" s="68" t="s">
        <v>179</v>
      </c>
      <c r="E3" s="68" t="s">
        <v>180</v>
      </c>
      <c r="F3" s="68" t="s">
        <v>58</v>
      </c>
      <c r="G3" s="126" t="s">
        <v>179</v>
      </c>
      <c r="H3" s="68" t="s">
        <v>180</v>
      </c>
      <c r="I3" s="1132"/>
      <c r="J3" s="1134"/>
    </row>
    <row r="4" spans="1:10">
      <c r="A4" s="17" t="s">
        <v>5</v>
      </c>
      <c r="B4" s="10" t="s">
        <v>8</v>
      </c>
      <c r="C4" s="144">
        <v>189</v>
      </c>
      <c r="D4" s="144">
        <v>106</v>
      </c>
      <c r="E4" s="144">
        <v>42</v>
      </c>
      <c r="F4" s="144">
        <v>188</v>
      </c>
      <c r="G4" s="144">
        <v>32</v>
      </c>
      <c r="H4" s="144">
        <v>8</v>
      </c>
      <c r="I4" s="144">
        <v>110</v>
      </c>
      <c r="J4" s="149">
        <v>675</v>
      </c>
    </row>
    <row r="5" spans="1:10">
      <c r="A5" s="17" t="s">
        <v>11</v>
      </c>
      <c r="B5" s="11" t="s">
        <v>6</v>
      </c>
      <c r="C5" s="144">
        <v>134</v>
      </c>
      <c r="D5" s="144">
        <v>212</v>
      </c>
      <c r="E5" s="144">
        <v>138</v>
      </c>
      <c r="F5" s="144">
        <v>19</v>
      </c>
      <c r="G5" s="144">
        <v>42</v>
      </c>
      <c r="H5" s="144">
        <v>6</v>
      </c>
      <c r="I5" s="144">
        <v>251</v>
      </c>
      <c r="J5" s="149">
        <v>802</v>
      </c>
    </row>
    <row r="6" spans="1:10">
      <c r="A6" s="17" t="s">
        <v>12</v>
      </c>
      <c r="B6" s="11">
        <v>41.43</v>
      </c>
      <c r="C6" s="144">
        <v>37</v>
      </c>
      <c r="D6" s="144">
        <v>28</v>
      </c>
      <c r="E6" s="144">
        <v>11</v>
      </c>
      <c r="F6" s="144">
        <v>6</v>
      </c>
      <c r="G6" s="144">
        <v>7</v>
      </c>
      <c r="H6" s="144">
        <v>1</v>
      </c>
      <c r="I6" s="144">
        <v>18</v>
      </c>
      <c r="J6" s="149">
        <v>108</v>
      </c>
    </row>
    <row r="7" spans="1:10">
      <c r="A7" s="17" t="s">
        <v>13</v>
      </c>
      <c r="B7" s="11" t="s">
        <v>7</v>
      </c>
      <c r="C7" s="144">
        <v>147</v>
      </c>
      <c r="D7" s="144">
        <v>113</v>
      </c>
      <c r="E7" s="144">
        <v>48</v>
      </c>
      <c r="F7" s="144">
        <v>18</v>
      </c>
      <c r="G7" s="144">
        <v>17</v>
      </c>
      <c r="H7" s="144">
        <v>13</v>
      </c>
      <c r="I7" s="144">
        <v>108</v>
      </c>
      <c r="J7" s="149">
        <v>464</v>
      </c>
    </row>
    <row r="8" spans="1:10">
      <c r="A8" s="17" t="s">
        <v>14</v>
      </c>
      <c r="B8" s="11" t="s">
        <v>20</v>
      </c>
      <c r="C8" s="144">
        <v>63</v>
      </c>
      <c r="D8" s="144">
        <v>273</v>
      </c>
      <c r="E8" s="144">
        <v>150</v>
      </c>
      <c r="F8" s="144">
        <v>171</v>
      </c>
      <c r="G8" s="144">
        <v>473</v>
      </c>
      <c r="H8" s="144">
        <v>91</v>
      </c>
      <c r="I8" s="144">
        <v>512</v>
      </c>
      <c r="J8" s="149">
        <v>1733</v>
      </c>
    </row>
    <row r="9" spans="1:10">
      <c r="A9" s="17" t="s">
        <v>15</v>
      </c>
      <c r="B9" s="11">
        <v>62.65</v>
      </c>
      <c r="C9" s="144">
        <v>30</v>
      </c>
      <c r="D9" s="144">
        <v>94</v>
      </c>
      <c r="E9" s="144">
        <v>53</v>
      </c>
      <c r="F9" s="144">
        <v>8</v>
      </c>
      <c r="G9" s="144">
        <v>31</v>
      </c>
      <c r="H9" s="144">
        <v>9</v>
      </c>
      <c r="I9" s="144">
        <v>36</v>
      </c>
      <c r="J9" s="149">
        <v>261</v>
      </c>
    </row>
    <row r="10" spans="1:10" ht="12.75" customHeight="1">
      <c r="A10" s="17" t="s">
        <v>16</v>
      </c>
      <c r="B10" s="11">
        <v>68</v>
      </c>
      <c r="C10" s="144">
        <v>52</v>
      </c>
      <c r="D10" s="144">
        <v>116</v>
      </c>
      <c r="E10" s="144">
        <v>11</v>
      </c>
      <c r="F10" s="144">
        <v>15</v>
      </c>
      <c r="G10" s="144">
        <v>4</v>
      </c>
      <c r="H10" s="144">
        <v>3</v>
      </c>
      <c r="I10" s="144">
        <v>23</v>
      </c>
      <c r="J10" s="149">
        <v>224</v>
      </c>
    </row>
    <row r="11" spans="1:10">
      <c r="A11" s="17" t="s">
        <v>17</v>
      </c>
      <c r="B11" s="11">
        <v>74.75</v>
      </c>
      <c r="C11" s="144">
        <v>99</v>
      </c>
      <c r="D11" s="144">
        <v>113</v>
      </c>
      <c r="E11" s="144">
        <v>360</v>
      </c>
      <c r="F11" s="144">
        <v>98</v>
      </c>
      <c r="G11" s="144">
        <v>57</v>
      </c>
      <c r="H11" s="144">
        <v>6</v>
      </c>
      <c r="I11" s="144">
        <v>73</v>
      </c>
      <c r="J11" s="149">
        <v>806</v>
      </c>
    </row>
    <row r="12" spans="1:10">
      <c r="A12" s="17" t="s">
        <v>18</v>
      </c>
      <c r="B12" s="11">
        <v>77</v>
      </c>
      <c r="C12" s="144">
        <v>8</v>
      </c>
      <c r="D12" s="144">
        <v>15</v>
      </c>
      <c r="E12" s="144">
        <v>27</v>
      </c>
      <c r="F12" s="144">
        <v>12</v>
      </c>
      <c r="G12" s="144">
        <v>12</v>
      </c>
      <c r="H12" s="144">
        <v>1</v>
      </c>
      <c r="I12" s="144">
        <v>49</v>
      </c>
      <c r="J12" s="149">
        <v>124</v>
      </c>
    </row>
    <row r="13" spans="1:10">
      <c r="A13" s="17" t="s">
        <v>19</v>
      </c>
      <c r="B13" s="11">
        <v>81.819999999999993</v>
      </c>
      <c r="C13" s="144">
        <v>15</v>
      </c>
      <c r="D13" s="144">
        <v>8</v>
      </c>
      <c r="E13" s="144">
        <v>16</v>
      </c>
      <c r="F13" s="144">
        <v>5</v>
      </c>
      <c r="G13" s="144">
        <v>35</v>
      </c>
      <c r="H13" s="144">
        <v>47</v>
      </c>
      <c r="I13" s="144">
        <v>174</v>
      </c>
      <c r="J13" s="149">
        <v>300</v>
      </c>
    </row>
    <row r="14" spans="1:10" ht="13.5" thickBot="1">
      <c r="A14" s="19" t="s">
        <v>4</v>
      </c>
      <c r="B14" s="20"/>
      <c r="C14" s="147">
        <v>774</v>
      </c>
      <c r="D14" s="147">
        <v>1078</v>
      </c>
      <c r="E14" s="147">
        <v>856</v>
      </c>
      <c r="F14" s="147">
        <v>540</v>
      </c>
      <c r="G14" s="147">
        <v>710</v>
      </c>
      <c r="H14" s="147">
        <v>185</v>
      </c>
      <c r="I14" s="147">
        <v>1354</v>
      </c>
      <c r="J14" s="148">
        <v>5497</v>
      </c>
    </row>
  </sheetData>
  <mergeCells count="7">
    <mergeCell ref="A1:J1"/>
    <mergeCell ref="C2:E2"/>
    <mergeCell ref="F2:H2"/>
    <mergeCell ref="I2:I3"/>
    <mergeCell ref="J2:J3"/>
    <mergeCell ref="A2:A3"/>
    <mergeCell ref="B2:B3"/>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K16"/>
  <sheetViews>
    <sheetView workbookViewId="0">
      <selection activeCell="A2" sqref="A2:A3"/>
    </sheetView>
  </sheetViews>
  <sheetFormatPr defaultColWidth="9.140625" defaultRowHeight="12.75"/>
  <cols>
    <col min="1" max="1" width="32.28515625" style="2" customWidth="1"/>
    <col min="2" max="2" width="10.42578125" style="3" customWidth="1"/>
    <col min="3" max="3" width="6.140625" style="1" customWidth="1"/>
    <col min="4" max="4" width="8.28515625" style="1" customWidth="1"/>
    <col min="5" max="5" width="7.42578125" style="1" bestFit="1" customWidth="1"/>
    <col min="6" max="6" width="6.42578125" style="1" bestFit="1" customWidth="1"/>
    <col min="7" max="7" width="8.5703125" style="1" customWidth="1"/>
    <col min="8" max="8" width="7.42578125" style="1" customWidth="1"/>
    <col min="9" max="9" width="7" style="1" customWidth="1"/>
    <col min="10" max="10" width="9.140625" style="1"/>
    <col min="11" max="11" width="22.85546875" style="1" customWidth="1"/>
    <col min="12" max="16384" width="9.140625" style="1"/>
  </cols>
  <sheetData>
    <row r="1" spans="1:11" ht="25.5" customHeight="1">
      <c r="A1" s="1119" t="s">
        <v>2388</v>
      </c>
      <c r="B1" s="1120"/>
      <c r="C1" s="1120"/>
      <c r="D1" s="1120"/>
      <c r="E1" s="1120"/>
      <c r="F1" s="1120"/>
      <c r="G1" s="1120"/>
      <c r="H1" s="1120"/>
      <c r="I1" s="1120"/>
      <c r="J1" s="1120"/>
      <c r="K1" s="1122"/>
    </row>
    <row r="2" spans="1:11" s="5" customFormat="1" ht="38.25" customHeight="1">
      <c r="A2" s="1135" t="s">
        <v>10</v>
      </c>
      <c r="B2" s="1131" t="s">
        <v>9</v>
      </c>
      <c r="C2" s="1127" t="s">
        <v>54</v>
      </c>
      <c r="D2" s="1127"/>
      <c r="E2" s="1127"/>
      <c r="F2" s="1127" t="s">
        <v>55</v>
      </c>
      <c r="G2" s="1127"/>
      <c r="H2" s="1127"/>
      <c r="I2" s="1131" t="s">
        <v>56</v>
      </c>
      <c r="J2" s="1137" t="s">
        <v>4</v>
      </c>
      <c r="K2" s="1139" t="s">
        <v>57</v>
      </c>
    </row>
    <row r="3" spans="1:11" s="5" customFormat="1" ht="30.75" customHeight="1">
      <c r="A3" s="1136"/>
      <c r="B3" s="1132"/>
      <c r="C3" s="126" t="s">
        <v>58</v>
      </c>
      <c r="D3" s="126" t="s">
        <v>179</v>
      </c>
      <c r="E3" s="126" t="s">
        <v>180</v>
      </c>
      <c r="F3" s="126" t="s">
        <v>58</v>
      </c>
      <c r="G3" s="126" t="s">
        <v>179</v>
      </c>
      <c r="H3" s="126" t="s">
        <v>180</v>
      </c>
      <c r="I3" s="1132"/>
      <c r="J3" s="1138"/>
      <c r="K3" s="1140"/>
    </row>
    <row r="4" spans="1:11">
      <c r="A4" s="17" t="s">
        <v>5</v>
      </c>
      <c r="B4" s="10" t="s">
        <v>8</v>
      </c>
      <c r="C4" s="144">
        <v>4087</v>
      </c>
      <c r="D4" s="144">
        <v>1706</v>
      </c>
      <c r="E4" s="144">
        <v>454</v>
      </c>
      <c r="F4" s="144">
        <v>5794</v>
      </c>
      <c r="G4" s="144">
        <v>1017</v>
      </c>
      <c r="H4" s="144">
        <v>333</v>
      </c>
      <c r="I4" s="144">
        <v>4406</v>
      </c>
      <c r="J4" s="145">
        <v>17701</v>
      </c>
      <c r="K4" s="146">
        <v>1362</v>
      </c>
    </row>
    <row r="5" spans="1:11">
      <c r="A5" s="17" t="s">
        <v>11</v>
      </c>
      <c r="B5" s="11" t="s">
        <v>6</v>
      </c>
      <c r="C5" s="144">
        <v>1702</v>
      </c>
      <c r="D5" s="144">
        <v>956</v>
      </c>
      <c r="E5" s="144">
        <v>1144</v>
      </c>
      <c r="F5" s="144">
        <v>121</v>
      </c>
      <c r="G5" s="144">
        <v>258</v>
      </c>
      <c r="H5" s="144">
        <v>119</v>
      </c>
      <c r="I5" s="144">
        <v>4313</v>
      </c>
      <c r="J5" s="145">
        <v>8552</v>
      </c>
      <c r="K5" s="146">
        <v>137</v>
      </c>
    </row>
    <row r="6" spans="1:11">
      <c r="A6" s="17" t="s">
        <v>12</v>
      </c>
      <c r="B6" s="11">
        <v>41.43</v>
      </c>
      <c r="C6" s="144">
        <v>1908</v>
      </c>
      <c r="D6" s="144">
        <v>1117</v>
      </c>
      <c r="E6" s="144">
        <v>424</v>
      </c>
      <c r="F6" s="144">
        <v>87</v>
      </c>
      <c r="G6" s="144">
        <v>311</v>
      </c>
      <c r="H6" s="144">
        <v>213</v>
      </c>
      <c r="I6" s="144">
        <v>1022</v>
      </c>
      <c r="J6" s="145">
        <v>5082</v>
      </c>
      <c r="K6" s="146">
        <v>0</v>
      </c>
    </row>
    <row r="7" spans="1:11">
      <c r="A7" s="17" t="s">
        <v>13</v>
      </c>
      <c r="B7" s="11" t="s">
        <v>7</v>
      </c>
      <c r="C7" s="144">
        <v>3718</v>
      </c>
      <c r="D7" s="144">
        <v>1564</v>
      </c>
      <c r="E7" s="144">
        <v>527</v>
      </c>
      <c r="F7" s="144">
        <v>237</v>
      </c>
      <c r="G7" s="144">
        <v>1332</v>
      </c>
      <c r="H7" s="144">
        <v>426</v>
      </c>
      <c r="I7" s="144">
        <v>3467</v>
      </c>
      <c r="J7" s="145">
        <v>11271</v>
      </c>
      <c r="K7" s="146">
        <v>328</v>
      </c>
    </row>
    <row r="8" spans="1:11">
      <c r="A8" s="17" t="s">
        <v>14</v>
      </c>
      <c r="B8" s="11" t="s">
        <v>20</v>
      </c>
      <c r="C8" s="144">
        <v>1195</v>
      </c>
      <c r="D8" s="144">
        <v>2501</v>
      </c>
      <c r="E8" s="144">
        <v>1436</v>
      </c>
      <c r="F8" s="144">
        <v>2416</v>
      </c>
      <c r="G8" s="144">
        <v>5251</v>
      </c>
      <c r="H8" s="144">
        <v>2093</v>
      </c>
      <c r="I8" s="144">
        <v>17990</v>
      </c>
      <c r="J8" s="145">
        <v>32568</v>
      </c>
      <c r="K8" s="146">
        <v>381</v>
      </c>
    </row>
    <row r="9" spans="1:11">
      <c r="A9" s="17" t="s">
        <v>15</v>
      </c>
      <c r="B9" s="11">
        <v>62.65</v>
      </c>
      <c r="C9" s="144">
        <v>504</v>
      </c>
      <c r="D9" s="144">
        <v>1292</v>
      </c>
      <c r="E9" s="144">
        <v>1372</v>
      </c>
      <c r="F9" s="144">
        <v>260</v>
      </c>
      <c r="G9" s="144">
        <v>358</v>
      </c>
      <c r="H9" s="144">
        <v>308</v>
      </c>
      <c r="I9" s="144">
        <v>5788</v>
      </c>
      <c r="J9" s="145">
        <v>9723</v>
      </c>
      <c r="K9" s="146">
        <v>1213</v>
      </c>
    </row>
    <row r="10" spans="1:11" ht="12.75" customHeight="1">
      <c r="A10" s="17" t="s">
        <v>16</v>
      </c>
      <c r="B10" s="11">
        <v>68</v>
      </c>
      <c r="C10" s="144">
        <v>1422</v>
      </c>
      <c r="D10" s="144">
        <v>577</v>
      </c>
      <c r="E10" s="144">
        <v>284</v>
      </c>
      <c r="F10" s="144">
        <v>289</v>
      </c>
      <c r="G10" s="144">
        <v>73</v>
      </c>
      <c r="H10" s="144">
        <v>610</v>
      </c>
      <c r="I10" s="144">
        <v>870</v>
      </c>
      <c r="J10" s="145">
        <v>4125</v>
      </c>
      <c r="K10" s="146">
        <v>472</v>
      </c>
    </row>
    <row r="11" spans="1:11">
      <c r="A11" s="17" t="s">
        <v>17</v>
      </c>
      <c r="B11" s="11">
        <v>74.75</v>
      </c>
      <c r="C11" s="144">
        <v>2021</v>
      </c>
      <c r="D11" s="144">
        <v>2040</v>
      </c>
      <c r="E11" s="144">
        <v>7833</v>
      </c>
      <c r="F11" s="144">
        <v>1017</v>
      </c>
      <c r="G11" s="144">
        <v>1449</v>
      </c>
      <c r="H11" s="144">
        <v>208</v>
      </c>
      <c r="I11" s="144">
        <v>1418</v>
      </c>
      <c r="J11" s="145">
        <v>15889</v>
      </c>
      <c r="K11" s="146">
        <v>1599</v>
      </c>
    </row>
    <row r="12" spans="1:11">
      <c r="A12" s="17" t="s">
        <v>18</v>
      </c>
      <c r="B12" s="11">
        <v>77</v>
      </c>
      <c r="C12" s="144">
        <v>67</v>
      </c>
      <c r="D12" s="144">
        <v>109</v>
      </c>
      <c r="E12" s="144">
        <v>191</v>
      </c>
      <c r="F12" s="144">
        <v>80</v>
      </c>
      <c r="G12" s="144">
        <v>393</v>
      </c>
      <c r="H12" s="144">
        <v>31</v>
      </c>
      <c r="I12" s="144">
        <v>1526</v>
      </c>
      <c r="J12" s="145">
        <v>2393</v>
      </c>
      <c r="K12" s="146">
        <v>38</v>
      </c>
    </row>
    <row r="13" spans="1:11">
      <c r="A13" s="17" t="s">
        <v>19</v>
      </c>
      <c r="B13" s="11">
        <v>81.819999999999993</v>
      </c>
      <c r="C13" s="144">
        <v>211</v>
      </c>
      <c r="D13" s="144">
        <v>122</v>
      </c>
      <c r="E13" s="144">
        <v>237</v>
      </c>
      <c r="F13" s="144">
        <v>62</v>
      </c>
      <c r="G13" s="144">
        <v>380</v>
      </c>
      <c r="H13" s="144">
        <v>95</v>
      </c>
      <c r="I13" s="144">
        <v>8805</v>
      </c>
      <c r="J13" s="145">
        <v>9720</v>
      </c>
      <c r="K13" s="146">
        <v>84</v>
      </c>
    </row>
    <row r="14" spans="1:11" ht="13.5" thickBot="1">
      <c r="A14" s="19" t="s">
        <v>4</v>
      </c>
      <c r="B14" s="20"/>
      <c r="C14" s="147">
        <v>16712</v>
      </c>
      <c r="D14" s="147">
        <v>11145</v>
      </c>
      <c r="E14" s="147">
        <v>13650</v>
      </c>
      <c r="F14" s="147">
        <v>10276</v>
      </c>
      <c r="G14" s="147">
        <v>10543</v>
      </c>
      <c r="H14" s="147">
        <v>4223</v>
      </c>
      <c r="I14" s="147">
        <v>46404</v>
      </c>
      <c r="J14" s="147">
        <v>115418</v>
      </c>
      <c r="K14" s="148">
        <v>5439</v>
      </c>
    </row>
    <row r="16" spans="1:11">
      <c r="B16" s="4"/>
    </row>
  </sheetData>
  <mergeCells count="8">
    <mergeCell ref="A1:K1"/>
    <mergeCell ref="C2:E2"/>
    <mergeCell ref="F2:H2"/>
    <mergeCell ref="I2:I3"/>
    <mergeCell ref="J2:J3"/>
    <mergeCell ref="K2:K3"/>
    <mergeCell ref="A2:A3"/>
    <mergeCell ref="B2:B3"/>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zoomScaleNormal="100" workbookViewId="0">
      <selection sqref="A1:K1"/>
    </sheetView>
  </sheetViews>
  <sheetFormatPr defaultColWidth="9.140625" defaultRowHeight="12.75"/>
  <cols>
    <col min="1" max="1" width="31.71093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33.75" customHeight="1">
      <c r="A1" s="1141" t="s">
        <v>438</v>
      </c>
      <c r="B1" s="1142"/>
      <c r="C1" s="1142"/>
      <c r="D1" s="1142"/>
      <c r="E1" s="1142"/>
      <c r="F1" s="1142"/>
      <c r="G1" s="1142"/>
      <c r="H1" s="1142"/>
      <c r="I1" s="1142"/>
      <c r="J1" s="1142"/>
      <c r="K1" s="1143"/>
    </row>
    <row r="2" spans="1:11" s="5" customFormat="1" ht="38.25" customHeight="1">
      <c r="A2" s="1135" t="s">
        <v>10</v>
      </c>
      <c r="B2" s="1131" t="s">
        <v>9</v>
      </c>
      <c r="C2" s="1127" t="s">
        <v>0</v>
      </c>
      <c r="D2" s="1127"/>
      <c r="E2" s="1127" t="s">
        <v>2</v>
      </c>
      <c r="F2" s="1127"/>
      <c r="G2" s="1127" t="s">
        <v>1</v>
      </c>
      <c r="H2" s="1127"/>
      <c r="I2" s="1125" t="s">
        <v>3</v>
      </c>
      <c r="J2" s="1126"/>
      <c r="K2" s="1094" t="s">
        <v>4</v>
      </c>
    </row>
    <row r="3" spans="1:11" s="5" customFormat="1" ht="13.5" customHeight="1" thickBot="1">
      <c r="A3" s="1144"/>
      <c r="B3" s="1145"/>
      <c r="C3" s="31" t="s">
        <v>23</v>
      </c>
      <c r="D3" s="31" t="s">
        <v>24</v>
      </c>
      <c r="E3" s="31" t="s">
        <v>23</v>
      </c>
      <c r="F3" s="31" t="s">
        <v>24</v>
      </c>
      <c r="G3" s="31" t="s">
        <v>23</v>
      </c>
      <c r="H3" s="31" t="s">
        <v>24</v>
      </c>
      <c r="I3" s="81" t="s">
        <v>23</v>
      </c>
      <c r="J3" s="81" t="s">
        <v>24</v>
      </c>
      <c r="K3" s="25"/>
    </row>
    <row r="4" spans="1:11" ht="12.75" customHeight="1">
      <c r="A4" s="17" t="s">
        <v>5</v>
      </c>
      <c r="B4" s="10" t="s">
        <v>8</v>
      </c>
      <c r="C4" s="144">
        <v>15468</v>
      </c>
      <c r="D4" s="144">
        <v>1139</v>
      </c>
      <c r="E4" s="144">
        <v>0</v>
      </c>
      <c r="F4" s="144">
        <v>0</v>
      </c>
      <c r="G4" s="144">
        <v>6523</v>
      </c>
      <c r="H4" s="144">
        <v>402</v>
      </c>
      <c r="I4" s="225">
        <v>3259</v>
      </c>
      <c r="J4" s="226">
        <v>1676</v>
      </c>
      <c r="K4" s="149">
        <v>28467</v>
      </c>
    </row>
    <row r="5" spans="1:11" ht="12.75" customHeight="1">
      <c r="A5" s="17" t="s">
        <v>11</v>
      </c>
      <c r="B5" s="11" t="s">
        <v>6</v>
      </c>
      <c r="C5" s="144">
        <v>32900</v>
      </c>
      <c r="D5" s="144">
        <v>6884</v>
      </c>
      <c r="E5" s="144">
        <v>7</v>
      </c>
      <c r="F5" s="144">
        <v>0</v>
      </c>
      <c r="G5" s="144">
        <v>14380</v>
      </c>
      <c r="H5" s="144">
        <v>3796</v>
      </c>
      <c r="I5" s="225">
        <v>3075</v>
      </c>
      <c r="J5" s="226">
        <v>2855</v>
      </c>
      <c r="K5" s="149">
        <v>63897</v>
      </c>
    </row>
    <row r="6" spans="1:11">
      <c r="A6" s="17" t="s">
        <v>12</v>
      </c>
      <c r="B6" s="11">
        <v>41.43</v>
      </c>
      <c r="C6" s="144">
        <v>5953</v>
      </c>
      <c r="D6" s="144">
        <v>1851</v>
      </c>
      <c r="E6" s="144">
        <v>1355</v>
      </c>
      <c r="F6" s="144">
        <v>0</v>
      </c>
      <c r="G6" s="144">
        <v>2534</v>
      </c>
      <c r="H6" s="144">
        <v>901</v>
      </c>
      <c r="I6" s="225">
        <v>611</v>
      </c>
      <c r="J6" s="226">
        <v>238</v>
      </c>
      <c r="K6" s="149">
        <v>13443</v>
      </c>
    </row>
    <row r="7" spans="1:11">
      <c r="A7" s="17" t="s">
        <v>13</v>
      </c>
      <c r="B7" s="11" t="s">
        <v>7</v>
      </c>
      <c r="C7" s="144">
        <v>7194</v>
      </c>
      <c r="D7" s="144">
        <v>2359</v>
      </c>
      <c r="E7" s="144">
        <v>16318</v>
      </c>
      <c r="F7" s="144">
        <v>0</v>
      </c>
      <c r="G7" s="144">
        <v>927</v>
      </c>
      <c r="H7" s="144">
        <v>936</v>
      </c>
      <c r="I7" s="225">
        <v>1164</v>
      </c>
      <c r="J7" s="226">
        <v>1675</v>
      </c>
      <c r="K7" s="149">
        <v>30573</v>
      </c>
    </row>
    <row r="8" spans="1:11">
      <c r="A8" s="17" t="s">
        <v>14</v>
      </c>
      <c r="B8" s="11" t="s">
        <v>20</v>
      </c>
      <c r="C8" s="144">
        <v>17546</v>
      </c>
      <c r="D8" s="144">
        <v>3787</v>
      </c>
      <c r="E8" s="144">
        <v>111</v>
      </c>
      <c r="F8" s="144">
        <v>3</v>
      </c>
      <c r="G8" s="144">
        <v>7483</v>
      </c>
      <c r="H8" s="144">
        <v>1969</v>
      </c>
      <c r="I8" s="225">
        <v>2010</v>
      </c>
      <c r="J8" s="226">
        <v>1250</v>
      </c>
      <c r="K8" s="149">
        <v>34159</v>
      </c>
    </row>
    <row r="9" spans="1:11" ht="12.75" customHeight="1">
      <c r="A9" s="17" t="s">
        <v>15</v>
      </c>
      <c r="B9" s="11">
        <v>62.65</v>
      </c>
      <c r="C9" s="144">
        <v>24829</v>
      </c>
      <c r="D9" s="144">
        <v>5404</v>
      </c>
      <c r="E9" s="144">
        <v>12</v>
      </c>
      <c r="F9" s="144">
        <v>0</v>
      </c>
      <c r="G9" s="144">
        <v>12914</v>
      </c>
      <c r="H9" s="144">
        <v>4575</v>
      </c>
      <c r="I9" s="225">
        <v>766</v>
      </c>
      <c r="J9" s="226">
        <v>661</v>
      </c>
      <c r="K9" s="149">
        <v>49161</v>
      </c>
    </row>
    <row r="10" spans="1:11" ht="25.5">
      <c r="A10" s="17" t="s">
        <v>16</v>
      </c>
      <c r="B10" s="11">
        <v>68</v>
      </c>
      <c r="C10" s="144">
        <v>366</v>
      </c>
      <c r="D10" s="144">
        <v>645</v>
      </c>
      <c r="E10" s="144">
        <v>7944</v>
      </c>
      <c r="F10" s="144">
        <v>0</v>
      </c>
      <c r="G10" s="144">
        <v>84</v>
      </c>
      <c r="H10" s="144">
        <v>132</v>
      </c>
      <c r="I10" s="225">
        <v>210</v>
      </c>
      <c r="J10" s="226">
        <v>603</v>
      </c>
      <c r="K10" s="149">
        <v>9984</v>
      </c>
    </row>
    <row r="11" spans="1:11">
      <c r="A11" s="17" t="s">
        <v>17</v>
      </c>
      <c r="B11" s="11">
        <v>74.75</v>
      </c>
      <c r="C11" s="144">
        <v>13814</v>
      </c>
      <c r="D11" s="144">
        <v>7889</v>
      </c>
      <c r="E11" s="144">
        <v>2906</v>
      </c>
      <c r="F11" s="144">
        <v>1667</v>
      </c>
      <c r="G11" s="144">
        <v>5389</v>
      </c>
      <c r="H11" s="144">
        <v>3892</v>
      </c>
      <c r="I11" s="225">
        <v>615</v>
      </c>
      <c r="J11" s="226">
        <v>448</v>
      </c>
      <c r="K11" s="149">
        <v>36620</v>
      </c>
    </row>
    <row r="12" spans="1:11">
      <c r="A12" s="17" t="s">
        <v>18</v>
      </c>
      <c r="B12" s="11">
        <v>77</v>
      </c>
      <c r="C12" s="144">
        <v>1190</v>
      </c>
      <c r="D12" s="144">
        <v>262</v>
      </c>
      <c r="E12" s="144">
        <v>206</v>
      </c>
      <c r="F12" s="144">
        <v>11</v>
      </c>
      <c r="G12" s="144">
        <v>573</v>
      </c>
      <c r="H12" s="144">
        <v>233</v>
      </c>
      <c r="I12" s="225">
        <v>186</v>
      </c>
      <c r="J12" s="226">
        <v>150</v>
      </c>
      <c r="K12" s="149">
        <v>2811</v>
      </c>
    </row>
    <row r="13" spans="1:11" s="6" customFormat="1">
      <c r="A13" s="17" t="s">
        <v>19</v>
      </c>
      <c r="B13" s="11">
        <v>81.819999999999993</v>
      </c>
      <c r="C13" s="144">
        <v>4599</v>
      </c>
      <c r="D13" s="144">
        <v>529</v>
      </c>
      <c r="E13" s="144">
        <v>472</v>
      </c>
      <c r="F13" s="144">
        <v>0</v>
      </c>
      <c r="G13" s="144">
        <v>2378</v>
      </c>
      <c r="H13" s="144">
        <v>311</v>
      </c>
      <c r="I13" s="225">
        <v>474</v>
      </c>
      <c r="J13" s="226">
        <v>329</v>
      </c>
      <c r="K13" s="149">
        <v>9092</v>
      </c>
    </row>
    <row r="14" spans="1:11">
      <c r="A14" s="40" t="s">
        <v>110</v>
      </c>
      <c r="B14" s="98" t="s">
        <v>109</v>
      </c>
      <c r="C14" s="410">
        <v>123859</v>
      </c>
      <c r="D14" s="410">
        <v>30749</v>
      </c>
      <c r="E14" s="410">
        <v>29331</v>
      </c>
      <c r="F14" s="410">
        <v>1681</v>
      </c>
      <c r="G14" s="410">
        <v>53185</v>
      </c>
      <c r="H14" s="410">
        <v>17147</v>
      </c>
      <c r="I14" s="410">
        <v>12370</v>
      </c>
      <c r="J14" s="411">
        <v>9885</v>
      </c>
      <c r="K14" s="227">
        <v>278207</v>
      </c>
    </row>
    <row r="15" spans="1:11">
      <c r="A15" s="47" t="s">
        <v>518</v>
      </c>
      <c r="B15" s="99" t="s">
        <v>109</v>
      </c>
      <c r="C15" s="412">
        <v>66940</v>
      </c>
      <c r="D15" s="412">
        <v>18678</v>
      </c>
      <c r="E15" s="412">
        <v>18856</v>
      </c>
      <c r="F15" s="412">
        <v>1576</v>
      </c>
      <c r="G15" s="412">
        <v>29431</v>
      </c>
      <c r="H15" s="412">
        <v>10526</v>
      </c>
      <c r="I15" s="412">
        <v>5925</v>
      </c>
      <c r="J15" s="412">
        <v>4061</v>
      </c>
      <c r="K15" s="413">
        <v>155982</v>
      </c>
    </row>
    <row r="16" spans="1:11" ht="13.5" thickBot="1">
      <c r="A16" s="91" t="s">
        <v>519</v>
      </c>
      <c r="B16" s="100" t="s">
        <v>109</v>
      </c>
      <c r="C16" s="1096">
        <v>17003</v>
      </c>
      <c r="D16" s="1096">
        <v>1066</v>
      </c>
      <c r="E16" s="1096">
        <v>7490</v>
      </c>
      <c r="F16" s="1096">
        <v>10</v>
      </c>
      <c r="G16" s="1096">
        <v>8436</v>
      </c>
      <c r="H16" s="1096">
        <v>780</v>
      </c>
      <c r="I16" s="1096">
        <v>2600</v>
      </c>
      <c r="J16" s="1096">
        <v>1407</v>
      </c>
      <c r="K16" s="1097">
        <v>38792</v>
      </c>
    </row>
    <row r="17" spans="1:13">
      <c r="A17" s="140" t="s">
        <v>167</v>
      </c>
      <c r="B17" s="140"/>
      <c r="C17" s="140"/>
      <c r="D17" s="140"/>
      <c r="E17" s="140"/>
      <c r="F17" s="140"/>
      <c r="G17" s="140"/>
      <c r="H17" s="140"/>
      <c r="I17" s="140"/>
      <c r="J17" s="140"/>
      <c r="K17" s="140"/>
    </row>
    <row r="18" spans="1:13">
      <c r="A18" s="2" t="s">
        <v>520</v>
      </c>
    </row>
    <row r="19" spans="1:13">
      <c r="A19" s="2" t="s">
        <v>21</v>
      </c>
    </row>
    <row r="20" spans="1:13" ht="15">
      <c r="A20" s="4" t="s">
        <v>22</v>
      </c>
      <c r="B20"/>
      <c r="C20"/>
      <c r="D20"/>
      <c r="E20"/>
      <c r="F20"/>
      <c r="G20"/>
      <c r="H20"/>
      <c r="I20"/>
      <c r="J20"/>
      <c r="K20"/>
      <c r="L20"/>
      <c r="M20"/>
    </row>
  </sheetData>
  <mergeCells count="7">
    <mergeCell ref="I2:J2"/>
    <mergeCell ref="A1:K1"/>
    <mergeCell ref="C2:D2"/>
    <mergeCell ref="E2:F2"/>
    <mergeCell ref="G2:H2"/>
    <mergeCell ref="A2:A3"/>
    <mergeCell ref="B2:B3"/>
  </mergeCells>
  <pageMargins left="0.7" right="0.7" top="0.75" bottom="0.75" header="0.3" footer="0.3"/>
  <pageSetup paperSize="9"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32</vt:i4>
      </vt:variant>
      <vt:variant>
        <vt:lpstr>Pojmenované oblasti</vt:lpstr>
      </vt:variant>
      <vt:variant>
        <vt:i4>1</vt:i4>
      </vt:variant>
    </vt:vector>
  </HeadingPairs>
  <TitlesOfParts>
    <vt:vector size="33" baseType="lpstr">
      <vt:lpstr>Metodika</vt:lpstr>
      <vt:lpstr>2.1</vt:lpstr>
      <vt:lpstr>2.2</vt:lpstr>
      <vt:lpstr>2.3</vt:lpstr>
      <vt:lpstr>2.4</vt:lpstr>
      <vt:lpstr>2.5</vt:lpstr>
      <vt:lpstr>2.6</vt:lpstr>
      <vt:lpstr>2.7</vt:lpstr>
      <vt:lpstr>3.1</vt:lpstr>
      <vt:lpstr>3.2</vt:lpstr>
      <vt:lpstr>3.3</vt:lpstr>
      <vt:lpstr>3.4</vt:lpstr>
      <vt:lpstr>4.1</vt:lpstr>
      <vt:lpstr>5.1</vt:lpstr>
      <vt:lpstr>6.1</vt:lpstr>
      <vt:lpstr>6.2</vt:lpstr>
      <vt:lpstr>6.3</vt:lpstr>
      <vt:lpstr>6.4 po VŠ</vt:lpstr>
      <vt:lpstr>6.4 souhrn</vt:lpstr>
      <vt:lpstr>6.5</vt:lpstr>
      <vt:lpstr>6.6</vt:lpstr>
      <vt:lpstr>7.1</vt:lpstr>
      <vt:lpstr>7.2</vt:lpstr>
      <vt:lpstr>7.3</vt:lpstr>
      <vt:lpstr>8.1</vt:lpstr>
      <vt:lpstr>8.2</vt:lpstr>
      <vt:lpstr>8.3</vt:lpstr>
      <vt:lpstr>8.4</vt:lpstr>
      <vt:lpstr>12.1</vt:lpstr>
      <vt:lpstr>12.2</vt:lpstr>
      <vt:lpstr>12.3</vt:lpstr>
      <vt:lpstr>12.3 MU</vt:lpstr>
      <vt:lpstr>Metodika!Oblast_tisku</vt:lpstr>
    </vt:vector>
  </TitlesOfParts>
  <Company>Ministerstvo školství, mládeže a tělovýchovy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Šárka Řehořová</dc:creator>
  <cp:lastModifiedBy>Dušan Hrstka</cp:lastModifiedBy>
  <cp:lastPrinted>2017-06-20T13:20:50Z</cp:lastPrinted>
  <dcterms:created xsi:type="dcterms:W3CDTF">2011-11-30T14:43:55Z</dcterms:created>
  <dcterms:modified xsi:type="dcterms:W3CDTF">2019-01-07T17:13:40Z</dcterms:modified>
</cp:coreProperties>
</file>